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88" windowWidth="14880" windowHeight="7296" tabRatio="798" activeTab="2"/>
  </bookViews>
  <sheets>
    <sheet name="(手KEY資料)_展助來店" sheetId="2" r:id="rId1"/>
    <sheet name="來店成交率_01-11" sheetId="5" r:id="rId2"/>
    <sheet name="(有望系統)_來店成交現有客戶_01-10(累)" sheetId="13" r:id="rId3"/>
  </sheets>
  <externalReferences>
    <externalReference r:id="rId4"/>
  </externalReferences>
  <definedNames>
    <definedName name="_xlnm._FilterDatabase" localSheetId="0" hidden="1">'(手KEY資料)_展助來店'!$A$1:$N$4</definedName>
    <definedName name="_xlnm._FilterDatabase" localSheetId="2" hidden="1">'(有望系統)_來店成交現有客戶_01-10(累)'!$A$1:$BP$2</definedName>
    <definedName name="_xlnm._FilterDatabase" localSheetId="1" hidden="1">'來店成交率_01-11'!$M$1:$ED$43</definedName>
    <definedName name="_xlnm.Print_Area" localSheetId="0">'(手KEY資料)_展助來店'!#REF!</definedName>
    <definedName name="_xlnm.Print_Area" localSheetId="1">'來店成交率_01-11'!$A$1:$ED$47</definedName>
  </definedNames>
  <calcPr calcId="145621"/>
</workbook>
</file>

<file path=xl/calcChain.xml><?xml version="1.0" encoding="utf-8"?>
<calcChain xmlns="http://schemas.openxmlformats.org/spreadsheetml/2006/main">
  <c r="DC41" i="5" l="1"/>
  <c r="DD41" i="5" s="1"/>
  <c r="CZ41" i="5"/>
  <c r="DA41" i="5" s="1"/>
  <c r="DC35" i="5"/>
  <c r="DD35" i="5" s="1"/>
  <c r="CZ35" i="5"/>
  <c r="DA35" i="5" s="1"/>
  <c r="DC34" i="5"/>
  <c r="DD34" i="5" s="1"/>
  <c r="CZ34" i="5"/>
  <c r="DC28" i="5"/>
  <c r="DD28" i="5" s="1"/>
  <c r="DB28" i="5"/>
  <c r="CZ28" i="5"/>
  <c r="DA28" i="5" s="1"/>
  <c r="CY28" i="5"/>
  <c r="DC4" i="5"/>
  <c r="DD4" i="5" s="1"/>
  <c r="DB4" i="5"/>
  <c r="CZ4" i="5"/>
  <c r="DA4" i="5" s="1"/>
  <c r="CY4" i="5"/>
  <c r="DE28" i="5" l="1"/>
  <c r="DH28" i="5" s="1"/>
  <c r="DF34" i="5"/>
  <c r="DG35" i="5"/>
  <c r="DE4" i="5"/>
  <c r="DH4" i="5" s="1"/>
  <c r="DF41" i="5"/>
  <c r="DF35" i="5"/>
  <c r="DG41" i="5"/>
  <c r="DG28" i="5"/>
  <c r="DF28" i="5"/>
  <c r="DA34" i="5"/>
  <c r="DG34" i="5" s="1"/>
  <c r="DF4" i="5"/>
  <c r="BP2" i="13"/>
  <c r="BK2" i="13"/>
  <c r="BJ2" i="13"/>
  <c r="DG4" i="5" l="1"/>
  <c r="J2" i="2"/>
  <c r="K2" i="2"/>
  <c r="L2" i="2"/>
  <c r="M2" i="2"/>
  <c r="N2" i="2"/>
  <c r="J3" i="2"/>
  <c r="K3" i="2"/>
  <c r="L3" i="2"/>
  <c r="M3" i="2"/>
  <c r="N3" i="2"/>
  <c r="J4" i="2"/>
  <c r="K4" i="2"/>
  <c r="L4" i="2"/>
  <c r="M4" i="2"/>
  <c r="N4" i="2"/>
  <c r="EF33" i="5" l="1"/>
  <c r="CZ40" i="5" l="1"/>
  <c r="DC40" i="5"/>
  <c r="CZ39" i="5" l="1"/>
  <c r="DC39" i="5"/>
  <c r="CZ26" i="5"/>
  <c r="DC26" i="5"/>
  <c r="DF40" i="5"/>
  <c r="DF26" i="5" l="1"/>
  <c r="DF39" i="5"/>
  <c r="BL2" i="13"/>
  <c r="CY40" i="5" l="1"/>
  <c r="DB40" i="5"/>
  <c r="BN2" i="13"/>
  <c r="BM2" i="13"/>
  <c r="DC21" i="5" l="1"/>
  <c r="CZ21" i="5"/>
  <c r="DA26" i="5"/>
  <c r="DD26" i="5"/>
  <c r="DE40" i="5"/>
  <c r="DG26" i="5" l="1"/>
  <c r="DF21" i="5"/>
  <c r="DA39" i="5" l="1"/>
  <c r="DD39" i="5"/>
  <c r="DG39" i="5" l="1"/>
  <c r="DC19" i="5" l="1"/>
  <c r="CZ19" i="5"/>
  <c r="DC13" i="5"/>
  <c r="CZ13" i="5"/>
  <c r="CZ18" i="5"/>
  <c r="DC18" i="5"/>
  <c r="DC8" i="5"/>
  <c r="CZ8" i="5"/>
  <c r="CZ22" i="5"/>
  <c r="DC22" i="5"/>
  <c r="CZ20" i="5"/>
  <c r="DC20" i="5"/>
  <c r="DC30" i="5"/>
  <c r="CZ30" i="5"/>
  <c r="DC11" i="5"/>
  <c r="CZ11" i="5"/>
  <c r="DC16" i="5"/>
  <c r="CZ16" i="5"/>
  <c r="CZ10" i="5"/>
  <c r="DC10" i="5"/>
  <c r="CZ25" i="5"/>
  <c r="DC25" i="5"/>
  <c r="DC12" i="5"/>
  <c r="CZ12" i="5"/>
  <c r="DC38" i="5"/>
  <c r="CZ38" i="5"/>
  <c r="DC33" i="5"/>
  <c r="CZ33" i="5"/>
  <c r="CZ5" i="5"/>
  <c r="DC5" i="5"/>
  <c r="DC32" i="5"/>
  <c r="CZ32" i="5"/>
  <c r="CZ37" i="5"/>
  <c r="DC37" i="5"/>
  <c r="DC36" i="5"/>
  <c r="CZ36" i="5"/>
  <c r="CZ29" i="5"/>
  <c r="DC29" i="5"/>
  <c r="CZ17" i="5"/>
  <c r="DC17" i="5"/>
  <c r="DC14" i="5"/>
  <c r="CZ14" i="5"/>
  <c r="CZ23" i="5"/>
  <c r="DC23" i="5"/>
  <c r="CZ9" i="5"/>
  <c r="DC9" i="5"/>
  <c r="DC7" i="5"/>
  <c r="CZ7" i="5"/>
  <c r="DC6" i="5"/>
  <c r="DD6" i="5" s="1"/>
  <c r="CZ6" i="5"/>
  <c r="DA6" i="5" s="1"/>
  <c r="CZ24" i="5"/>
  <c r="DC24" i="5"/>
  <c r="DF17" i="5" l="1"/>
  <c r="DF36" i="5"/>
  <c r="DF6" i="5"/>
  <c r="DF14" i="5"/>
  <c r="DF10" i="5"/>
  <c r="DF20" i="5"/>
  <c r="DF22" i="5"/>
  <c r="DF9" i="5"/>
  <c r="DF23" i="5"/>
  <c r="DF7" i="5"/>
  <c r="DF32" i="5"/>
  <c r="DF12" i="5"/>
  <c r="DF11" i="5"/>
  <c r="DF8" i="5"/>
  <c r="DF30" i="5"/>
  <c r="DF25" i="5"/>
  <c r="DF18" i="5"/>
  <c r="DF33" i="5"/>
  <c r="DF13" i="5"/>
  <c r="DC15" i="5"/>
  <c r="DF5" i="5"/>
  <c r="CZ15" i="5"/>
  <c r="DF38" i="5"/>
  <c r="DF16" i="5"/>
  <c r="CZ27" i="5"/>
  <c r="DF19" i="5"/>
  <c r="DF29" i="5"/>
  <c r="DF24" i="5"/>
  <c r="DF37" i="5"/>
  <c r="DC27" i="5"/>
  <c r="DG6" i="5"/>
  <c r="DF15" i="5" l="1"/>
  <c r="DF27" i="5"/>
  <c r="CY39" i="5" l="1"/>
  <c r="DB39" i="5"/>
  <c r="DW39" i="5" s="1"/>
  <c r="DC31" i="5"/>
  <c r="DC42" i="5" s="1"/>
  <c r="DC43" i="5" s="1"/>
  <c r="CZ31" i="5"/>
  <c r="DA18" i="5" l="1"/>
  <c r="DD18" i="5"/>
  <c r="DF31" i="5"/>
  <c r="DF42" i="5" s="1"/>
  <c r="DF43" i="5" s="1"/>
  <c r="CZ42" i="5"/>
  <c r="CZ43" i="5" s="1"/>
  <c r="DE39" i="5"/>
  <c r="DH39" i="5" s="1"/>
  <c r="DS39" i="5"/>
  <c r="DG18" i="5" l="1"/>
  <c r="EA39" i="5"/>
  <c r="CY26" i="5" l="1"/>
  <c r="DB26" i="5"/>
  <c r="DE26" i="5" l="1"/>
  <c r="DH26" i="5" s="1"/>
  <c r="DD38" i="5"/>
  <c r="DA38" i="5"/>
  <c r="DD40" i="5"/>
  <c r="DA40" i="5"/>
  <c r="DG40" i="5" l="1"/>
  <c r="DH40" i="5" s="1"/>
  <c r="DG38" i="5"/>
  <c r="DT39" i="5"/>
  <c r="DY39" i="5"/>
  <c r="DX39" i="5"/>
  <c r="DY38" i="5"/>
  <c r="DT38" i="5"/>
  <c r="EB39" i="5" l="1"/>
  <c r="DZ39" i="5"/>
  <c r="DU39" i="5"/>
  <c r="EC39" i="5" s="1"/>
  <c r="DX38" i="5"/>
  <c r="EB38" i="5" s="1"/>
  <c r="DV39" i="5" l="1"/>
  <c r="ED39" i="5"/>
  <c r="DU38" i="5"/>
  <c r="EC38" i="5" s="1"/>
  <c r="DD11" i="5" l="1"/>
  <c r="DA11" i="5"/>
  <c r="DD23" i="5"/>
  <c r="DA23" i="5"/>
  <c r="DD24" i="5"/>
  <c r="DA24" i="5"/>
  <c r="DA29" i="5"/>
  <c r="DD29" i="5"/>
  <c r="DA21" i="5"/>
  <c r="DD21" i="5"/>
  <c r="DG11" i="5" l="1"/>
  <c r="DG23" i="5"/>
  <c r="DG21" i="5"/>
  <c r="DG24" i="5"/>
  <c r="DG29" i="5"/>
  <c r="DT4" i="5"/>
  <c r="DU4" i="5"/>
  <c r="DX4" i="5" l="1"/>
  <c r="EB4" i="5" s="1"/>
  <c r="DS4" i="5"/>
  <c r="DV4" i="5" s="1"/>
  <c r="DY4" i="5"/>
  <c r="EC4" i="5" s="1"/>
  <c r="CY38" i="5" l="1"/>
  <c r="DB38" i="5"/>
  <c r="DB20" i="5"/>
  <c r="CY20" i="5"/>
  <c r="CY31" i="5"/>
  <c r="DB31" i="5"/>
  <c r="DB41" i="5"/>
  <c r="CY41" i="5"/>
  <c r="DB6" i="5"/>
  <c r="CY6" i="5"/>
  <c r="DE6" i="5" s="1"/>
  <c r="DH6" i="5" s="1"/>
  <c r="DB34" i="5"/>
  <c r="CY34" i="5"/>
  <c r="DB11" i="5"/>
  <c r="CY11" i="5"/>
  <c r="CY22" i="5"/>
  <c r="DB22" i="5"/>
  <c r="CY10" i="5"/>
  <c r="DB10" i="5"/>
  <c r="CY29" i="5"/>
  <c r="DB29" i="5"/>
  <c r="CY33" i="5"/>
  <c r="DB33" i="5"/>
  <c r="DB13" i="5"/>
  <c r="CY13" i="5"/>
  <c r="CY24" i="5"/>
  <c r="DB24" i="5"/>
  <c r="CY12" i="5"/>
  <c r="DB12" i="5"/>
  <c r="CY23" i="5"/>
  <c r="DB23" i="5"/>
  <c r="CY7" i="5"/>
  <c r="DB7" i="5"/>
  <c r="CY17" i="5"/>
  <c r="DB17" i="5"/>
  <c r="DB8" i="5"/>
  <c r="CY8" i="5"/>
  <c r="DB32" i="5"/>
  <c r="CY32" i="5"/>
  <c r="DE32" i="5" s="1"/>
  <c r="CY14" i="5"/>
  <c r="DB14" i="5"/>
  <c r="CY25" i="5"/>
  <c r="DB25" i="5"/>
  <c r="CY16" i="5"/>
  <c r="DB16" i="5"/>
  <c r="CY37" i="5"/>
  <c r="DB37" i="5"/>
  <c r="DB5" i="5"/>
  <c r="CY5" i="5"/>
  <c r="CY30" i="5"/>
  <c r="DB30" i="5"/>
  <c r="DB36" i="5"/>
  <c r="CY36" i="5"/>
  <c r="DB18" i="5"/>
  <c r="CY18" i="5"/>
  <c r="DB19" i="5"/>
  <c r="CY19" i="5"/>
  <c r="DB35" i="5"/>
  <c r="CY35" i="5"/>
  <c r="DE35" i="5" s="1"/>
  <c r="DH35" i="5" s="1"/>
  <c r="DB21" i="5"/>
  <c r="CY21" i="5"/>
  <c r="CY9" i="5"/>
  <c r="DB9" i="5"/>
  <c r="DE18" i="5" l="1"/>
  <c r="DH18" i="5" s="1"/>
  <c r="DE21" i="5"/>
  <c r="DH21" i="5" s="1"/>
  <c r="DE36" i="5"/>
  <c r="DE8" i="5"/>
  <c r="DE34" i="5"/>
  <c r="DH34" i="5" s="1"/>
  <c r="DE14" i="5"/>
  <c r="DH14" i="5" s="1"/>
  <c r="DE7" i="5"/>
  <c r="DE22" i="5"/>
  <c r="DE33" i="5"/>
  <c r="DE31" i="5"/>
  <c r="DE24" i="5"/>
  <c r="DH24" i="5" s="1"/>
  <c r="DE10" i="5"/>
  <c r="DB42" i="5"/>
  <c r="DE19" i="5"/>
  <c r="DE13" i="5"/>
  <c r="DE41" i="5"/>
  <c r="DH41" i="5" s="1"/>
  <c r="DE11" i="5"/>
  <c r="DH11" i="5" s="1"/>
  <c r="DB15" i="5"/>
  <c r="DE37" i="5"/>
  <c r="DE23" i="5"/>
  <c r="DH23" i="5" s="1"/>
  <c r="DE20" i="5"/>
  <c r="DE12" i="5"/>
  <c r="DE9" i="5"/>
  <c r="DB27" i="5"/>
  <c r="DE30" i="5"/>
  <c r="DE25" i="5"/>
  <c r="DE17" i="5"/>
  <c r="DE38" i="5"/>
  <c r="DH38" i="5" s="1"/>
  <c r="DD25" i="5"/>
  <c r="DA25" i="5"/>
  <c r="DA36" i="5"/>
  <c r="DD36" i="5"/>
  <c r="DA13" i="5"/>
  <c r="DD13" i="5"/>
  <c r="DD14" i="5"/>
  <c r="DA14" i="5"/>
  <c r="DE5" i="5"/>
  <c r="CY15" i="5"/>
  <c r="DE16" i="5"/>
  <c r="CY27" i="5"/>
  <c r="DE29" i="5"/>
  <c r="CY42" i="5"/>
  <c r="DD9" i="5"/>
  <c r="DD37" i="5"/>
  <c r="DE15" i="5" l="1"/>
  <c r="CY43" i="5"/>
  <c r="DA9" i="5"/>
  <c r="DG9" i="5" s="1"/>
  <c r="DH9" i="5" s="1"/>
  <c r="DB43" i="5"/>
  <c r="DG14" i="5"/>
  <c r="DG25" i="5"/>
  <c r="DH25" i="5" s="1"/>
  <c r="DA37" i="5"/>
  <c r="DG37" i="5" s="1"/>
  <c r="DH37" i="5" s="1"/>
  <c r="DG36" i="5"/>
  <c r="DH36" i="5" s="1"/>
  <c r="DG13" i="5"/>
  <c r="DH13" i="5" s="1"/>
  <c r="DD31" i="5"/>
  <c r="DA31" i="5"/>
  <c r="DA22" i="5"/>
  <c r="DD22" i="5"/>
  <c r="DD5" i="5"/>
  <c r="DA5" i="5"/>
  <c r="DH29" i="5"/>
  <c r="DE42" i="5"/>
  <c r="DE27" i="5"/>
  <c r="DA32" i="5"/>
  <c r="DX40" i="5"/>
  <c r="DY40" i="5"/>
  <c r="DD32" i="5" l="1"/>
  <c r="DG32" i="5" s="1"/>
  <c r="DH32" i="5" s="1"/>
  <c r="DG31" i="5"/>
  <c r="DH31" i="5" s="1"/>
  <c r="DE43" i="5"/>
  <c r="DG22" i="5"/>
  <c r="DH22" i="5" s="1"/>
  <c r="DD30" i="5"/>
  <c r="DA30" i="5"/>
  <c r="DA7" i="5"/>
  <c r="DD7" i="5"/>
  <c r="DA8" i="5"/>
  <c r="DD8" i="5"/>
  <c r="DG5" i="5"/>
  <c r="DY5" i="5"/>
  <c r="DT25" i="5"/>
  <c r="DX25" i="5"/>
  <c r="DY25" i="5"/>
  <c r="DS25" i="5"/>
  <c r="DS38" i="5"/>
  <c r="DT40" i="5"/>
  <c r="EB40" i="5" s="1"/>
  <c r="DU40" i="5"/>
  <c r="EC40" i="5" s="1"/>
  <c r="DG7" i="5" l="1"/>
  <c r="DH7" i="5" s="1"/>
  <c r="DG8" i="5"/>
  <c r="DH8" i="5" s="1"/>
  <c r="DH5" i="5"/>
  <c r="DG30" i="5"/>
  <c r="EB25" i="5"/>
  <c r="DU25" i="5"/>
  <c r="EC25" i="5" s="1"/>
  <c r="DV38" i="5"/>
  <c r="DH30" i="5" l="1"/>
  <c r="DV25" i="5"/>
  <c r="DY13" i="5"/>
  <c r="DW40" i="5" l="1"/>
  <c r="DZ40" i="5" s="1"/>
  <c r="DW25" i="5"/>
  <c r="DW38" i="5"/>
  <c r="DW4" i="5"/>
  <c r="DU13" i="5"/>
  <c r="DZ38" i="5" l="1"/>
  <c r="EA38" i="5"/>
  <c r="ED38" i="5" s="1"/>
  <c r="DZ4" i="5"/>
  <c r="EA4" i="5"/>
  <c r="ED4" i="5" s="1"/>
  <c r="DZ25" i="5"/>
  <c r="EA25" i="5"/>
  <c r="ED25" i="5" s="1"/>
  <c r="EC13" i="5"/>
  <c r="DA19" i="5" l="1"/>
  <c r="DA12" i="5"/>
  <c r="DD12" i="5"/>
  <c r="DA33" i="5"/>
  <c r="DA42" i="5" s="1"/>
  <c r="DD33" i="5"/>
  <c r="DD20" i="5"/>
  <c r="DA20" i="5"/>
  <c r="DA17" i="5"/>
  <c r="DD17" i="5"/>
  <c r="DD19" i="5" l="1"/>
  <c r="DG19" i="5" s="1"/>
  <c r="DH19" i="5" s="1"/>
  <c r="DG17" i="5"/>
  <c r="DH17" i="5" s="1"/>
  <c r="DG20" i="5"/>
  <c r="DH20" i="5" s="1"/>
  <c r="DG12" i="5"/>
  <c r="DH12" i="5" s="1"/>
  <c r="DG33" i="5"/>
  <c r="DD42" i="5"/>
  <c r="DW5" i="5"/>
  <c r="DX41" i="5"/>
  <c r="DX13" i="5"/>
  <c r="DU5" i="5"/>
  <c r="EC5" i="5" s="1"/>
  <c r="DX5" i="5"/>
  <c r="DX24" i="5"/>
  <c r="DH33" i="5" l="1"/>
  <c r="DG42" i="5"/>
  <c r="DH42" i="5" s="1"/>
  <c r="DD10" i="5"/>
  <c r="DD15" i="5" s="1"/>
  <c r="DA10" i="5"/>
  <c r="DD16" i="5"/>
  <c r="DD27" i="5" s="1"/>
  <c r="DA16" i="5"/>
  <c r="DW24" i="5"/>
  <c r="DW6" i="5"/>
  <c r="DW13" i="5"/>
  <c r="DZ13" i="5" s="1"/>
  <c r="DX6" i="5"/>
  <c r="DW41" i="5"/>
  <c r="DZ5" i="5"/>
  <c r="DT5" i="5"/>
  <c r="EB5" i="5" s="1"/>
  <c r="DS5" i="5"/>
  <c r="DS6" i="5"/>
  <c r="DT6" i="5"/>
  <c r="DS13" i="5"/>
  <c r="DT13" i="5"/>
  <c r="EB13" i="5" s="1"/>
  <c r="DT41" i="5"/>
  <c r="EB41" i="5" s="1"/>
  <c r="DT24" i="5"/>
  <c r="EB24" i="5" s="1"/>
  <c r="DS41" i="5"/>
  <c r="DS24" i="5"/>
  <c r="DU41" i="5"/>
  <c r="DD43" i="5" l="1"/>
  <c r="DG10" i="5"/>
  <c r="DA15" i="5"/>
  <c r="DG16" i="5"/>
  <c r="DA27" i="5"/>
  <c r="DU6" i="5"/>
  <c r="DV6" i="5" s="1"/>
  <c r="DY6" i="5"/>
  <c r="DZ6" i="5" s="1"/>
  <c r="EB6" i="5"/>
  <c r="DY41" i="5"/>
  <c r="DZ41" i="5" s="1"/>
  <c r="EA6" i="5"/>
  <c r="EA5" i="5"/>
  <c r="ED5" i="5" s="1"/>
  <c r="DV5" i="5"/>
  <c r="DY24" i="5"/>
  <c r="DZ24" i="5" s="1"/>
  <c r="EA13" i="5"/>
  <c r="ED13" i="5" s="1"/>
  <c r="DV13" i="5"/>
  <c r="EA24" i="5"/>
  <c r="DU24" i="5"/>
  <c r="EA41" i="5"/>
  <c r="DV41" i="5"/>
  <c r="DG27" i="5" l="1"/>
  <c r="DH27" i="5" s="1"/>
  <c r="DH16" i="5"/>
  <c r="DA43" i="5"/>
  <c r="DH10" i="5"/>
  <c r="DG15" i="5"/>
  <c r="EC6" i="5"/>
  <c r="ED6" i="5" s="1"/>
  <c r="EC41" i="5"/>
  <c r="ED41" i="5" s="1"/>
  <c r="EC24" i="5"/>
  <c r="ED24" i="5" s="1"/>
  <c r="DV24" i="5"/>
  <c r="DG43" i="5" l="1"/>
  <c r="DH43" i="5" s="1"/>
  <c r="DH15" i="5"/>
  <c r="DX12" i="5"/>
  <c r="DY12" i="5"/>
  <c r="DY32" i="5"/>
  <c r="DT32" i="5"/>
  <c r="DW8" i="5"/>
  <c r="DW16" i="5"/>
  <c r="DS21" i="5"/>
  <c r="DS26" i="5"/>
  <c r="DY29" i="5"/>
  <c r="DT29" i="5"/>
  <c r="DW7" i="5"/>
  <c r="DS8" i="5"/>
  <c r="DW10" i="5"/>
  <c r="DS16" i="5"/>
  <c r="DW17" i="5"/>
  <c r="DS23" i="5"/>
  <c r="DW26" i="5"/>
  <c r="DS7" i="5"/>
  <c r="DX7" i="5"/>
  <c r="DT8" i="5"/>
  <c r="DW9" i="5"/>
  <c r="DX10" i="5"/>
  <c r="DS14" i="5"/>
  <c r="DS17" i="5"/>
  <c r="DU18" i="5"/>
  <c r="DW21" i="5"/>
  <c r="DY28" i="5"/>
  <c r="DY7" i="5"/>
  <c r="DU8" i="5"/>
  <c r="DS9" i="5"/>
  <c r="DY10" i="5"/>
  <c r="DW11" i="5"/>
  <c r="DY17" i="5"/>
  <c r="DW18" i="5"/>
  <c r="DY20" i="5"/>
  <c r="DW22" i="5"/>
  <c r="DX23" i="5"/>
  <c r="DU22" i="5"/>
  <c r="DT30" i="5"/>
  <c r="DU7" i="5"/>
  <c r="DX21" i="5" l="1"/>
  <c r="DU36" i="5"/>
  <c r="DT28" i="5"/>
  <c r="DU9" i="5"/>
  <c r="DY14" i="5"/>
  <c r="DT18" i="5"/>
  <c r="DY18" i="5"/>
  <c r="EC18" i="5" s="1"/>
  <c r="DT33" i="5"/>
  <c r="DS12" i="5"/>
  <c r="DW12" i="5"/>
  <c r="DZ12" i="5" s="1"/>
  <c r="DT12" i="5"/>
  <c r="EB12" i="5" s="1"/>
  <c r="DX34" i="5"/>
  <c r="DS22" i="5"/>
  <c r="EA22" i="5" s="1"/>
  <c r="DY37" i="5"/>
  <c r="DW29" i="5"/>
  <c r="DW14" i="5"/>
  <c r="DW28" i="5"/>
  <c r="DX9" i="5"/>
  <c r="DY26" i="5"/>
  <c r="DY33" i="5"/>
  <c r="DU29" i="5"/>
  <c r="EC29" i="5" s="1"/>
  <c r="DX32" i="5"/>
  <c r="EB32" i="5" s="1"/>
  <c r="DY31" i="5"/>
  <c r="DX33" i="5"/>
  <c r="DY34" i="5"/>
  <c r="DY35" i="5"/>
  <c r="DW23" i="5"/>
  <c r="DW37" i="5"/>
  <c r="DX28" i="5"/>
  <c r="DX36" i="5"/>
  <c r="DW30" i="5"/>
  <c r="DW19" i="5"/>
  <c r="DX8" i="5"/>
  <c r="DX22" i="5"/>
  <c r="DW35" i="5"/>
  <c r="DX26" i="5"/>
  <c r="DX14" i="5"/>
  <c r="DY36" i="5"/>
  <c r="DW33" i="5"/>
  <c r="DW31" i="5"/>
  <c r="DX37" i="5"/>
  <c r="DX35" i="5"/>
  <c r="DW32" i="5"/>
  <c r="DW34" i="5"/>
  <c r="DX20" i="5"/>
  <c r="DW36" i="5"/>
  <c r="DY16" i="5"/>
  <c r="DX18" i="5"/>
  <c r="DY11" i="5"/>
  <c r="DX19" i="5"/>
  <c r="DY23" i="5"/>
  <c r="DX17" i="5"/>
  <c r="DZ17" i="5" s="1"/>
  <c r="DY22" i="5"/>
  <c r="EC22" i="5" s="1"/>
  <c r="DX16" i="5"/>
  <c r="DX29" i="5"/>
  <c r="EB29" i="5" s="1"/>
  <c r="DY21" i="5"/>
  <c r="DY9" i="5"/>
  <c r="DX30" i="5"/>
  <c r="DX31" i="5"/>
  <c r="DW20" i="5"/>
  <c r="DY19" i="5"/>
  <c r="DU32" i="5"/>
  <c r="EC32" i="5" s="1"/>
  <c r="DS37" i="5"/>
  <c r="DS28" i="5"/>
  <c r="DS29" i="5"/>
  <c r="DS35" i="5"/>
  <c r="DS11" i="5"/>
  <c r="DS31" i="5"/>
  <c r="DS20" i="5"/>
  <c r="DS32" i="5"/>
  <c r="DS34" i="5"/>
  <c r="DU28" i="5"/>
  <c r="DS19" i="5"/>
  <c r="DS18" i="5"/>
  <c r="DU34" i="5"/>
  <c r="DT21" i="5"/>
  <c r="DT17" i="5"/>
  <c r="DU20" i="5"/>
  <c r="EC20" i="5" s="1"/>
  <c r="DS10" i="5"/>
  <c r="EA10" i="5" s="1"/>
  <c r="DT26" i="5"/>
  <c r="EC7" i="5"/>
  <c r="DZ7" i="5"/>
  <c r="DZ10" i="5"/>
  <c r="EA21" i="5"/>
  <c r="EA26" i="5"/>
  <c r="EA16" i="5"/>
  <c r="DU37" i="5"/>
  <c r="DU10" i="5"/>
  <c r="DU11" i="5"/>
  <c r="DT22" i="5"/>
  <c r="DU19" i="5"/>
  <c r="DU30" i="5"/>
  <c r="DT14" i="5"/>
  <c r="DT10" i="5"/>
  <c r="DU16" i="5"/>
  <c r="DU35" i="5"/>
  <c r="DT9" i="5"/>
  <c r="DT7" i="5"/>
  <c r="DU23" i="5"/>
  <c r="DT16" i="5"/>
  <c r="DX11" i="5"/>
  <c r="DU31" i="5"/>
  <c r="DT37" i="5"/>
  <c r="DS30" i="5" l="1"/>
  <c r="DV30" i="5" s="1"/>
  <c r="DX42" i="5"/>
  <c r="DZ28" i="5"/>
  <c r="DW42" i="5"/>
  <c r="EB28" i="5"/>
  <c r="DZ21" i="5"/>
  <c r="DV18" i="5"/>
  <c r="DZ18" i="5"/>
  <c r="DZ29" i="5"/>
  <c r="DU33" i="5"/>
  <c r="DU42" i="5" s="1"/>
  <c r="DU12" i="5"/>
  <c r="EC12" i="5" s="1"/>
  <c r="EA12" i="5"/>
  <c r="DZ9" i="5"/>
  <c r="DZ14" i="5"/>
  <c r="DT35" i="5"/>
  <c r="EB35" i="5" s="1"/>
  <c r="EA34" i="5"/>
  <c r="DY30" i="5"/>
  <c r="DY8" i="5"/>
  <c r="DZ8" i="5" s="1"/>
  <c r="DZ33" i="5"/>
  <c r="DT11" i="5"/>
  <c r="DU26" i="5"/>
  <c r="EC26" i="5" s="1"/>
  <c r="DT34" i="5"/>
  <c r="EB34" i="5" s="1"/>
  <c r="DT19" i="5"/>
  <c r="EB19" i="5" s="1"/>
  <c r="DT36" i="5"/>
  <c r="DT20" i="5"/>
  <c r="EB20" i="5" s="1"/>
  <c r="DT23" i="5"/>
  <c r="EB23" i="5" s="1"/>
  <c r="DU21" i="5"/>
  <c r="EC21" i="5" s="1"/>
  <c r="DU17" i="5"/>
  <c r="EC17" i="5" s="1"/>
  <c r="DU14" i="5"/>
  <c r="EC14" i="5" s="1"/>
  <c r="DT31" i="5"/>
  <c r="EB31" i="5" s="1"/>
  <c r="DZ32" i="5"/>
  <c r="DZ20" i="5"/>
  <c r="EC36" i="5"/>
  <c r="EB26" i="5"/>
  <c r="EB33" i="5"/>
  <c r="EA31" i="5"/>
  <c r="DZ34" i="5"/>
  <c r="DZ31" i="5"/>
  <c r="EB18" i="5"/>
  <c r="DZ26" i="5"/>
  <c r="DZ37" i="5"/>
  <c r="EA32" i="5"/>
  <c r="ED32" i="5" s="1"/>
  <c r="DZ22" i="5"/>
  <c r="DW15" i="5"/>
  <c r="DZ35" i="5"/>
  <c r="DZ16" i="5"/>
  <c r="DS15" i="5"/>
  <c r="EB8" i="5"/>
  <c r="EC34" i="5"/>
  <c r="EB30" i="5"/>
  <c r="EC9" i="5"/>
  <c r="DZ36" i="5"/>
  <c r="DV32" i="5"/>
  <c r="EB37" i="5"/>
  <c r="DX15" i="5"/>
  <c r="DV16" i="5"/>
  <c r="EB7" i="5"/>
  <c r="EB9" i="5"/>
  <c r="EC35" i="5"/>
  <c r="EB14" i="5"/>
  <c r="EC11" i="5"/>
  <c r="EC10" i="5"/>
  <c r="EC37" i="5"/>
  <c r="DV29" i="5"/>
  <c r="EA29" i="5"/>
  <c r="DV28" i="5"/>
  <c r="EA28" i="5"/>
  <c r="DV7" i="5"/>
  <c r="EA7" i="5"/>
  <c r="EA14" i="5"/>
  <c r="EA37" i="5"/>
  <c r="EC28" i="5"/>
  <c r="EA9" i="5"/>
  <c r="EA11" i="5"/>
  <c r="EA35" i="5"/>
  <c r="EA8" i="5"/>
  <c r="DV8" i="5"/>
  <c r="EA23" i="5"/>
  <c r="EA19" i="5"/>
  <c r="DZ19" i="5"/>
  <c r="DY27" i="5"/>
  <c r="DZ23" i="5"/>
  <c r="EA17" i="5"/>
  <c r="EA20" i="5"/>
  <c r="EB17" i="5"/>
  <c r="DW27" i="5"/>
  <c r="EB21" i="5"/>
  <c r="EC16" i="5"/>
  <c r="DS27" i="5"/>
  <c r="EA18" i="5"/>
  <c r="EC23" i="5"/>
  <c r="EC19" i="5"/>
  <c r="EA30" i="5" l="1"/>
  <c r="DS33" i="5"/>
  <c r="DV33" i="5" s="1"/>
  <c r="DZ30" i="5"/>
  <c r="DY42" i="5"/>
  <c r="DT42" i="5"/>
  <c r="ED12" i="5"/>
  <c r="DV12" i="5"/>
  <c r="ED29" i="5"/>
  <c r="ED26" i="5"/>
  <c r="DV20" i="5"/>
  <c r="DV34" i="5"/>
  <c r="ED34" i="5"/>
  <c r="DV9" i="5"/>
  <c r="DV14" i="5"/>
  <c r="ED9" i="5"/>
  <c r="ED7" i="5"/>
  <c r="EC30" i="5"/>
  <c r="ED30" i="5" s="1"/>
  <c r="EB16" i="5"/>
  <c r="ED16" i="5" s="1"/>
  <c r="DV11" i="5"/>
  <c r="DT15" i="5"/>
  <c r="ED14" i="5"/>
  <c r="EC8" i="5"/>
  <c r="ED8" i="5" s="1"/>
  <c r="EC33" i="5"/>
  <c r="ED37" i="5"/>
  <c r="DV35" i="5"/>
  <c r="DV37" i="5"/>
  <c r="EB36" i="5"/>
  <c r="EB42" i="5" s="1"/>
  <c r="EC31" i="5"/>
  <c r="ED31" i="5" s="1"/>
  <c r="DV31" i="5"/>
  <c r="DZ11" i="5"/>
  <c r="ED28" i="5"/>
  <c r="EB11" i="5"/>
  <c r="ED11" i="5" s="1"/>
  <c r="DY15" i="5"/>
  <c r="EB10" i="5"/>
  <c r="ED10" i="5" s="1"/>
  <c r="DV10" i="5"/>
  <c r="EA15" i="5"/>
  <c r="ED35" i="5"/>
  <c r="DU15" i="5"/>
  <c r="ED17" i="5"/>
  <c r="ED20" i="5"/>
  <c r="EB22" i="5"/>
  <c r="ED22" i="5" s="1"/>
  <c r="DV22" i="5"/>
  <c r="ED19" i="5"/>
  <c r="DX27" i="5"/>
  <c r="DV17" i="5"/>
  <c r="DV19" i="5"/>
  <c r="DV23" i="5"/>
  <c r="DV21" i="5"/>
  <c r="DV26" i="5"/>
  <c r="ED23" i="5"/>
  <c r="ED21" i="5"/>
  <c r="EA27" i="5"/>
  <c r="ED18" i="5"/>
  <c r="DT27" i="5"/>
  <c r="DU27" i="5"/>
  <c r="EC27" i="5"/>
  <c r="DS36" i="5" l="1"/>
  <c r="EA33" i="5"/>
  <c r="EC42" i="5"/>
  <c r="DV15" i="5"/>
  <c r="EB15" i="5"/>
  <c r="EC15" i="5"/>
  <c r="DZ15" i="5"/>
  <c r="DV27" i="5"/>
  <c r="DZ27" i="5"/>
  <c r="EB27" i="5"/>
  <c r="DS40" i="5" l="1"/>
  <c r="ED33" i="5"/>
  <c r="EA36" i="5"/>
  <c r="ED36" i="5" s="1"/>
  <c r="DV36" i="5"/>
  <c r="ED15" i="5"/>
  <c r="ED27" i="5"/>
  <c r="DV40" i="5" l="1"/>
  <c r="EA40" i="5"/>
  <c r="ED40" i="5" s="1"/>
  <c r="DS42" i="5"/>
  <c r="DW43" i="5"/>
  <c r="DS43" i="5"/>
  <c r="DY43" i="5"/>
  <c r="DU43" i="5"/>
  <c r="DX43" i="5"/>
  <c r="DT43" i="5"/>
  <c r="EA42" i="5" l="1"/>
  <c r="DZ43" i="5"/>
  <c r="DV43" i="5"/>
  <c r="EC43" i="5"/>
  <c r="EB43" i="5"/>
  <c r="EA43" i="5"/>
  <c r="ED43" i="5" l="1"/>
  <c r="ED42" i="5"/>
  <c r="EE43" i="5" l="1"/>
  <c r="EE42" i="5"/>
  <c r="EE27" i="5"/>
  <c r="EE4" i="5"/>
  <c r="EE12" i="5"/>
  <c r="EE13" i="5"/>
  <c r="EE31" i="5"/>
  <c r="EE7" i="5"/>
  <c r="EE21" i="5"/>
  <c r="EE6" i="5"/>
  <c r="EE20" i="5"/>
  <c r="EE36" i="5"/>
  <c r="EE15" i="5"/>
  <c r="EE34" i="5"/>
  <c r="EE28" i="5"/>
  <c r="EE24" i="5"/>
  <c r="EE23" i="5"/>
  <c r="EE40" i="5"/>
  <c r="EE8" i="5"/>
  <c r="EE5" i="5"/>
  <c r="EE16" i="5"/>
  <c r="EE18" i="5"/>
  <c r="EE33" i="5"/>
  <c r="EE26" i="5"/>
  <c r="EE29" i="5"/>
  <c r="EE37" i="5"/>
  <c r="EE41" i="5"/>
  <c r="EE19" i="5"/>
  <c r="EE17" i="5"/>
  <c r="EE11" i="5"/>
  <c r="EE10" i="5"/>
  <c r="EE9" i="5"/>
  <c r="EE32" i="5"/>
  <c r="EE22" i="5"/>
  <c r="EE14" i="5"/>
  <c r="EE35" i="5"/>
  <c r="EE30" i="5"/>
  <c r="DZ42" i="5"/>
  <c r="DV42" i="5"/>
</calcChain>
</file>

<file path=xl/comments1.xml><?xml version="1.0" encoding="utf-8"?>
<comments xmlns="http://schemas.openxmlformats.org/spreadsheetml/2006/main">
  <authors>
    <author>龔羽伶</author>
    <author>陳美杏</author>
  </authors>
  <commentList>
    <comment ref="W2" authorId="0">
      <text>
        <r>
          <rPr>
            <b/>
            <sz val="9"/>
            <color indexed="81"/>
            <rFont val="細明體"/>
            <family val="3"/>
            <charset val="136"/>
          </rPr>
          <t>龔羽伶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3</t>
        </r>
        <r>
          <rPr>
            <sz val="9"/>
            <color indexed="81"/>
            <rFont val="細明體"/>
            <family val="3"/>
            <charset val="136"/>
          </rPr>
          <t>月份累計交車數與成交來源分析差1台,原因有1台來店時間已超過一年-梁淑萍(NP99977)-張建宏</t>
        </r>
      </text>
    </comment>
    <comment ref="CO2" authorId="1">
      <text>
        <r>
          <rPr>
            <b/>
            <sz val="9"/>
            <color indexed="81"/>
            <rFont val="細明體"/>
            <family val="3"/>
            <charset val="136"/>
          </rPr>
          <t>10月交車計算至11/3領牌</t>
        </r>
      </text>
    </comment>
  </commentList>
</comments>
</file>

<file path=xl/sharedStrings.xml><?xml version="1.0" encoding="utf-8"?>
<sst xmlns="http://schemas.openxmlformats.org/spreadsheetml/2006/main" count="303" uniqueCount="166">
  <si>
    <t>劉家任</t>
  </si>
  <si>
    <t>新店</t>
  </si>
  <si>
    <t>林芳明</t>
  </si>
  <si>
    <t>張健宏</t>
  </si>
  <si>
    <t>郭力嘉</t>
  </si>
  <si>
    <t>王裕明</t>
  </si>
  <si>
    <t>李玄璸</t>
  </si>
  <si>
    <t>戴子貽</t>
  </si>
  <si>
    <t>王慶儒</t>
  </si>
  <si>
    <t>賈勇華</t>
  </si>
  <si>
    <t>林政勳</t>
  </si>
  <si>
    <t>林陳郎</t>
  </si>
  <si>
    <t>凌大偉</t>
  </si>
  <si>
    <t>林柏霖</t>
  </si>
  <si>
    <t>簡志勳</t>
  </si>
  <si>
    <t>林謙慶</t>
  </si>
  <si>
    <t>張昇文</t>
  </si>
  <si>
    <t>陳龍雲</t>
  </si>
  <si>
    <t>陳維德</t>
  </si>
  <si>
    <t>鄭英彥</t>
  </si>
  <si>
    <t>王冠賢</t>
  </si>
  <si>
    <t>中和</t>
  </si>
  <si>
    <t>車身號碼</t>
  </si>
  <si>
    <t>牌照號碼</t>
  </si>
  <si>
    <t>公司電話</t>
  </si>
  <si>
    <t>行動電話</t>
  </si>
  <si>
    <t>公司名稱</t>
  </si>
  <si>
    <r>
      <rPr>
        <sz val="10"/>
        <rFont val="華康中黑體"/>
        <family val="3"/>
        <charset val="136"/>
      </rPr>
      <t>營一課</t>
    </r>
  </si>
  <si>
    <r>
      <rPr>
        <sz val="10"/>
        <rFont val="華康中黑體"/>
        <family val="3"/>
        <charset val="136"/>
      </rPr>
      <t>營二課</t>
    </r>
  </si>
  <si>
    <t>單　位</t>
    <phoneticPr fontId="1" type="noConversion"/>
  </si>
  <si>
    <r>
      <rPr>
        <sz val="10"/>
        <rFont val="華康中黑體"/>
        <family val="3"/>
        <charset val="136"/>
      </rPr>
      <t>姓　名</t>
    </r>
    <phoneticPr fontId="1" type="noConversion"/>
  </si>
  <si>
    <r>
      <rPr>
        <sz val="10"/>
        <rFont val="華康中黑體"/>
        <family val="3"/>
        <charset val="136"/>
      </rPr>
      <t>小計</t>
    </r>
    <phoneticPr fontId="1" type="noConversion"/>
  </si>
  <si>
    <r>
      <rPr>
        <sz val="10"/>
        <rFont val="華康中黑體"/>
        <family val="3"/>
        <charset val="136"/>
      </rPr>
      <t>營三課</t>
    </r>
    <phoneticPr fontId="5" type="noConversion"/>
  </si>
  <si>
    <r>
      <rPr>
        <sz val="10"/>
        <color theme="1"/>
        <rFont val="華康中黑體"/>
        <family val="3"/>
        <charset val="136"/>
      </rPr>
      <t>總計</t>
    </r>
    <phoneticPr fontId="1" type="noConversion"/>
  </si>
  <si>
    <t>新店</t>
    <phoneticPr fontId="1" type="noConversion"/>
  </si>
  <si>
    <t>成交率</t>
    <phoneticPr fontId="1" type="noConversion"/>
  </si>
  <si>
    <t>累計</t>
    <phoneticPr fontId="1" type="noConversion"/>
  </si>
  <si>
    <t>來店</t>
    <phoneticPr fontId="1" type="noConversion"/>
  </si>
  <si>
    <t>中和</t>
    <phoneticPr fontId="1" type="noConversion"/>
  </si>
  <si>
    <t>中和
成交率</t>
    <phoneticPr fontId="1" type="noConversion"/>
  </si>
  <si>
    <t>新店
成交率</t>
    <phoneticPr fontId="1" type="noConversion"/>
  </si>
  <si>
    <t>當月
成交</t>
    <phoneticPr fontId="1" type="noConversion"/>
  </si>
  <si>
    <t>非當月
成交</t>
    <phoneticPr fontId="1" type="noConversion"/>
  </si>
  <si>
    <t>非當月
成交</t>
    <phoneticPr fontId="1" type="noConversion"/>
  </si>
  <si>
    <t>花志明</t>
    <phoneticPr fontId="5" type="noConversion"/>
  </si>
  <si>
    <t>許仕宏</t>
    <phoneticPr fontId="5" type="noConversion"/>
  </si>
  <si>
    <t>Weekday</t>
  </si>
  <si>
    <t>來店</t>
  </si>
  <si>
    <t>營一課</t>
  </si>
  <si>
    <t>年份</t>
    <phoneticPr fontId="1" type="noConversion"/>
  </si>
  <si>
    <t>李坤霖</t>
  </si>
  <si>
    <t>來店日期</t>
  </si>
  <si>
    <t>銷售顧問</t>
  </si>
  <si>
    <t>課別</t>
  </si>
  <si>
    <t>洽談人</t>
  </si>
  <si>
    <t>來店/來電</t>
  </si>
  <si>
    <t>據點</t>
  </si>
  <si>
    <t>已建檔</t>
  </si>
  <si>
    <t>客戶編號</t>
  </si>
  <si>
    <t>月份</t>
  </si>
  <si>
    <t>林瑞銘</t>
    <phoneticPr fontId="5" type="noConversion"/>
  </si>
  <si>
    <t>黃錦祥</t>
    <phoneticPr fontId="5" type="noConversion"/>
  </si>
  <si>
    <t>沈致皞</t>
    <phoneticPr fontId="5" type="noConversion"/>
  </si>
  <si>
    <t>當月
成交</t>
  </si>
  <si>
    <t>非當月
成交</t>
  </si>
  <si>
    <t>成交率</t>
  </si>
  <si>
    <t>來店數低於平均</t>
    <phoneticPr fontId="1" type="noConversion"/>
  </si>
  <si>
    <t>離職</t>
    <phoneticPr fontId="1" type="noConversion"/>
  </si>
  <si>
    <t>建檔時間</t>
  </si>
  <si>
    <t>最後修改時間</t>
  </si>
  <si>
    <t>經銷商</t>
  </si>
  <si>
    <t>門市</t>
  </si>
  <si>
    <t>業務名稱</t>
  </si>
  <si>
    <t>VIP客戶</t>
  </si>
  <si>
    <t>VIP客戶原因</t>
  </si>
  <si>
    <t>車主性質</t>
  </si>
  <si>
    <t>續購</t>
  </si>
  <si>
    <t>性別</t>
  </si>
  <si>
    <t>行業別</t>
  </si>
  <si>
    <t>客戶名稱</t>
  </si>
  <si>
    <t>職稱</t>
  </si>
  <si>
    <t>購買金額</t>
  </si>
  <si>
    <t>預計換車日期</t>
  </si>
  <si>
    <t>聯絡地址</t>
  </si>
  <si>
    <t>公司地址</t>
  </si>
  <si>
    <t>車輛使用者</t>
  </si>
  <si>
    <t>付款方式</t>
  </si>
  <si>
    <t>統一編號</t>
  </si>
  <si>
    <t>身分證號碼/居留證號</t>
  </si>
  <si>
    <t>生日</t>
  </si>
  <si>
    <t>電子郵件信箱</t>
  </si>
  <si>
    <t>住家電話</t>
  </si>
  <si>
    <t>公司傳真</t>
  </si>
  <si>
    <t>客戶來源</t>
  </si>
  <si>
    <t>喜歡的運動</t>
  </si>
  <si>
    <t>方便聯絡方式</t>
  </si>
  <si>
    <t>決策過程影響人</t>
  </si>
  <si>
    <t>曾參與活動</t>
  </si>
  <si>
    <t>洽談車型1代號</t>
  </si>
  <si>
    <t>洽談車型1車型</t>
  </si>
  <si>
    <t>洽談車型1顏色</t>
  </si>
  <si>
    <t>洽談車型2代號</t>
  </si>
  <si>
    <t>洽談車型2車型</t>
  </si>
  <si>
    <t>洽談車型2顏色</t>
  </si>
  <si>
    <t>洽談車型3代號</t>
  </si>
  <si>
    <t>洽談車型3車型</t>
  </si>
  <si>
    <t>洽談車型3顏色</t>
  </si>
  <si>
    <t>比較競品車款</t>
  </si>
  <si>
    <t>現有車輛1-品牌</t>
  </si>
  <si>
    <t>現有車輛1-款式</t>
  </si>
  <si>
    <t>現有車輛1-年份</t>
  </si>
  <si>
    <t>現有車輛2-品牌</t>
  </si>
  <si>
    <t>現有車輛2-款式</t>
  </si>
  <si>
    <t>現有車輛2-年份</t>
  </si>
  <si>
    <t>購買車型</t>
  </si>
  <si>
    <t>購買顏色</t>
  </si>
  <si>
    <t>領牌日期</t>
  </si>
  <si>
    <t>交車日期</t>
  </si>
  <si>
    <t>最後一次聯繫時間</t>
  </si>
  <si>
    <t>下次預計聯繫時間</t>
  </si>
  <si>
    <t>預期下次聯繫時間是否過期</t>
  </si>
  <si>
    <t>客戶自行拜訪展示中心</t>
  </si>
  <si>
    <t>領牌月</t>
    <phoneticPr fontId="1" type="noConversion"/>
  </si>
  <si>
    <t>銷售顧問</t>
    <phoneticPr fontId="1" type="noConversion"/>
  </si>
  <si>
    <t>來店月份
(比對客戶名稱)</t>
    <phoneticPr fontId="1" type="noConversion"/>
  </si>
  <si>
    <t>來店月份
(比對洽談人)</t>
    <phoneticPr fontId="1" type="noConversion"/>
  </si>
  <si>
    <t>來店月份</t>
    <phoneticPr fontId="1" type="noConversion"/>
  </si>
  <si>
    <t>展間
(比對客戶名稱)</t>
    <phoneticPr fontId="1" type="noConversion"/>
  </si>
  <si>
    <r>
      <rPr>
        <sz val="10"/>
        <color indexed="8"/>
        <rFont val="華康中黑體"/>
        <family val="3"/>
        <charset val="136"/>
      </rPr>
      <t>來店</t>
    </r>
    <phoneticPr fontId="5" type="noConversion"/>
  </si>
  <si>
    <t>中和</t>
    <phoneticPr fontId="5" type="noConversion"/>
  </si>
  <si>
    <t>王裕明</t>
    <phoneticPr fontId="5" type="noConversion"/>
  </si>
  <si>
    <t>盧培育</t>
    <phoneticPr fontId="5" type="noConversion"/>
  </si>
  <si>
    <t>陳龍雲</t>
    <phoneticPr fontId="5" type="noConversion"/>
  </si>
  <si>
    <t>課別</t>
    <phoneticPr fontId="1" type="noConversion"/>
  </si>
  <si>
    <t>董毅航</t>
    <phoneticPr fontId="5" type="noConversion"/>
  </si>
  <si>
    <t>梁大民</t>
  </si>
  <si>
    <t>黃盛緯</t>
  </si>
  <si>
    <t>蘇士文</t>
    <phoneticPr fontId="5" type="noConversion"/>
  </si>
  <si>
    <t>盧培育</t>
    <phoneticPr fontId="5" type="noConversion"/>
  </si>
  <si>
    <t>田鎮源</t>
    <phoneticPr fontId="5" type="noConversion"/>
  </si>
  <si>
    <t>小計</t>
    <phoneticPr fontId="1" type="noConversion"/>
  </si>
  <si>
    <t>陳秉宏</t>
    <phoneticPr fontId="5" type="noConversion"/>
  </si>
  <si>
    <t>孫茂耀</t>
    <phoneticPr fontId="5" type="noConversion"/>
  </si>
  <si>
    <r>
      <rPr>
        <sz val="10"/>
        <color theme="1"/>
        <rFont val="華康中黑體"/>
        <family val="3"/>
        <charset val="136"/>
      </rPr>
      <t>經理：</t>
    </r>
  </si>
  <si>
    <t>鍾岳霖</t>
  </si>
  <si>
    <t>高永照</t>
    <phoneticPr fontId="5" type="noConversion"/>
  </si>
  <si>
    <t>劉佳惠</t>
    <phoneticPr fontId="5" type="noConversion"/>
  </si>
  <si>
    <t>黃胤銓</t>
    <phoneticPr fontId="5" type="noConversion"/>
  </si>
  <si>
    <t>鄭資益</t>
    <phoneticPr fontId="5" type="noConversion"/>
  </si>
  <si>
    <t>2016/12/12 下午 05:50:24</t>
  </si>
  <si>
    <t>朱鵬元</t>
  </si>
  <si>
    <t>郭惠音</t>
  </si>
  <si>
    <t>2016/11/30</t>
  </si>
  <si>
    <t>2016/12/09</t>
  </si>
  <si>
    <t>K879398</t>
  </si>
  <si>
    <t>ASW2658</t>
  </si>
  <si>
    <t>郭惠音</t>
    <phoneticPr fontId="32" type="noConversion"/>
  </si>
  <si>
    <r>
      <rPr>
        <sz val="12"/>
        <color theme="1"/>
        <rFont val="華康中黑體"/>
        <family val="3"/>
        <charset val="136"/>
      </rPr>
      <t>來店客成交率分析</t>
    </r>
    <r>
      <rPr>
        <sz val="12"/>
        <color theme="1"/>
        <rFont val="BMWType V2 Regular"/>
      </rPr>
      <t>_2016_11</t>
    </r>
    <phoneticPr fontId="1" type="noConversion"/>
  </si>
  <si>
    <r>
      <rPr>
        <sz val="10"/>
        <color theme="1"/>
        <rFont val="華康中黑體"/>
        <family val="3"/>
        <charset val="136"/>
      </rPr>
      <t>經理：</t>
    </r>
    <phoneticPr fontId="1" type="noConversion"/>
  </si>
  <si>
    <r>
      <rPr>
        <sz val="10"/>
        <color theme="1"/>
        <rFont val="華康中黑體"/>
        <family val="3"/>
        <charset val="136"/>
      </rPr>
      <t>單位主管：</t>
    </r>
    <phoneticPr fontId="1" type="noConversion"/>
  </si>
  <si>
    <r>
      <rPr>
        <sz val="10"/>
        <color theme="1"/>
        <rFont val="華康中黑體"/>
        <family val="3"/>
        <charset val="136"/>
      </rPr>
      <t>製表人：</t>
    </r>
    <phoneticPr fontId="1" type="noConversion"/>
  </si>
  <si>
    <r>
      <rPr>
        <sz val="10"/>
        <color theme="1"/>
        <rFont val="華康中黑體"/>
        <family val="3"/>
        <charset val="136"/>
      </rPr>
      <t>協理：</t>
    </r>
    <phoneticPr fontId="1" type="noConversion"/>
  </si>
  <si>
    <r>
      <rPr>
        <sz val="10"/>
        <color theme="1"/>
        <rFont val="華康中黑體"/>
        <family val="3"/>
        <charset val="136"/>
      </rPr>
      <t>經理：</t>
    </r>
    <phoneticPr fontId="1" type="noConversion"/>
  </si>
  <si>
    <r>
      <rPr>
        <sz val="9"/>
        <color theme="1"/>
        <rFont val="華康中黑體"/>
        <family val="3"/>
        <charset val="136"/>
      </rPr>
      <t>備註：</t>
    </r>
    <r>
      <rPr>
        <sz val="9"/>
        <color theme="1"/>
        <rFont val="BMWType V2 Regular"/>
      </rPr>
      <t>1.</t>
    </r>
    <r>
      <rPr>
        <sz val="9"/>
        <color theme="1"/>
        <rFont val="華康中黑體"/>
        <family val="3"/>
        <charset val="136"/>
      </rPr>
      <t>來店客數以展助登記為準</t>
    </r>
    <r>
      <rPr>
        <sz val="9"/>
        <color theme="1"/>
        <rFont val="BMWType V2 Regular"/>
      </rPr>
      <t>(</t>
    </r>
    <r>
      <rPr>
        <sz val="9"/>
        <color theme="1"/>
        <rFont val="華康中黑體"/>
        <family val="3"/>
        <charset val="136"/>
      </rPr>
      <t>包含展間來店</t>
    </r>
    <r>
      <rPr>
        <sz val="9"/>
        <color theme="1"/>
        <rFont val="BMWType V2 Regular"/>
      </rPr>
      <t>/</t>
    </r>
    <r>
      <rPr>
        <sz val="9"/>
        <color theme="1"/>
        <rFont val="華康中黑體"/>
        <family val="3"/>
        <charset val="136"/>
      </rPr>
      <t>來電</t>
    </r>
    <r>
      <rPr>
        <sz val="9"/>
        <color theme="1"/>
        <rFont val="BMWType V2 Regular"/>
      </rPr>
      <t>)</t>
    </r>
    <r>
      <rPr>
        <sz val="9"/>
        <color theme="1"/>
        <rFont val="華康中黑體"/>
        <family val="3"/>
        <charset val="136"/>
      </rPr>
      <t>，</t>
    </r>
    <r>
      <rPr>
        <sz val="9"/>
        <color theme="1"/>
        <rFont val="BMWType V2 Regular"/>
      </rPr>
      <t>2. 11</t>
    </r>
    <r>
      <rPr>
        <sz val="9"/>
        <color theme="1"/>
        <rFont val="華康中黑體"/>
        <family val="3"/>
        <charset val="136"/>
      </rPr>
      <t>月份累計交車數與成交來源分析差</t>
    </r>
    <r>
      <rPr>
        <sz val="9"/>
        <color theme="1"/>
        <rFont val="BMWType V2 Regular"/>
      </rPr>
      <t>6</t>
    </r>
    <r>
      <rPr>
        <sz val="9"/>
        <color theme="1"/>
        <rFont val="華康中黑體"/>
        <family val="3"/>
        <charset val="136"/>
      </rPr>
      <t>台</t>
    </r>
    <r>
      <rPr>
        <sz val="9"/>
        <color theme="1"/>
        <rFont val="BMWType V2 Regular"/>
      </rPr>
      <t>,</t>
    </r>
    <r>
      <rPr>
        <sz val="9"/>
        <color theme="1"/>
        <rFont val="華康中黑體"/>
        <family val="3"/>
        <charset val="136"/>
      </rPr>
      <t>原因：</t>
    </r>
    <r>
      <rPr>
        <sz val="9"/>
        <color theme="1"/>
        <rFont val="BMWType V2 Regular"/>
      </rPr>
      <t>(1)3</t>
    </r>
    <r>
      <rPr>
        <sz val="9"/>
        <color theme="1"/>
        <rFont val="華康中黑體"/>
        <family val="3"/>
        <charset val="136"/>
      </rPr>
      <t>月有</t>
    </r>
    <r>
      <rPr>
        <sz val="9"/>
        <color theme="1"/>
        <rFont val="BMWType V2 Regular"/>
      </rPr>
      <t>1</t>
    </r>
    <r>
      <rPr>
        <sz val="9"/>
        <color theme="1"/>
        <rFont val="華康中黑體"/>
        <family val="3"/>
        <charset val="136"/>
      </rPr>
      <t>台來店時間已超過一年</t>
    </r>
    <r>
      <rPr>
        <sz val="9"/>
        <color theme="1"/>
        <rFont val="BMWType V2 Regular"/>
      </rPr>
      <t>-</t>
    </r>
    <r>
      <rPr>
        <sz val="9"/>
        <color theme="1"/>
        <rFont val="華康中黑體"/>
        <family val="3"/>
        <charset val="136"/>
      </rPr>
      <t>梁淑萍</t>
    </r>
    <r>
      <rPr>
        <sz val="9"/>
        <color theme="1"/>
        <rFont val="BMWType V2 Regular"/>
      </rPr>
      <t>(NP99977)-</t>
    </r>
    <r>
      <rPr>
        <sz val="9"/>
        <color theme="1"/>
        <rFont val="華康中黑體"/>
        <family val="3"/>
        <charset val="136"/>
      </rPr>
      <t>張建宏、</t>
    </r>
    <r>
      <rPr>
        <sz val="9"/>
        <color theme="1"/>
        <rFont val="BMWType V2 Regular"/>
      </rPr>
      <t>(2) 9</t>
    </r>
    <r>
      <rPr>
        <sz val="9"/>
        <color theme="1"/>
        <rFont val="華康中黑體"/>
        <family val="3"/>
        <charset val="136"/>
      </rPr>
      <t>月有</t>
    </r>
    <r>
      <rPr>
        <sz val="9"/>
        <color theme="1"/>
        <rFont val="BMWType V2 Regular"/>
      </rPr>
      <t>1</t>
    </r>
    <r>
      <rPr>
        <sz val="9"/>
        <color theme="1"/>
        <rFont val="華康中黑體"/>
        <family val="3"/>
        <charset val="136"/>
      </rPr>
      <t>台來店時間已超過一年</t>
    </r>
    <r>
      <rPr>
        <sz val="9"/>
        <color theme="1"/>
        <rFont val="BMWType V2 Regular"/>
      </rPr>
      <t/>
    </r>
    <phoneticPr fontId="1" type="noConversion"/>
  </si>
  <si>
    <r>
      <t xml:space="preserve"> -</t>
    </r>
    <r>
      <rPr>
        <sz val="9"/>
        <color theme="1"/>
        <rFont val="華康中黑體"/>
        <family val="3"/>
        <charset val="136"/>
      </rPr>
      <t>王佳祥</t>
    </r>
    <r>
      <rPr>
        <sz val="9"/>
        <color theme="1"/>
        <rFont val="BMWType V2 Regular"/>
      </rPr>
      <t>(V841850)-</t>
    </r>
    <r>
      <rPr>
        <sz val="9"/>
        <color theme="1"/>
        <rFont val="華康中黑體"/>
        <family val="3"/>
        <charset val="136"/>
      </rPr>
      <t>陳龍雲、</t>
    </r>
    <r>
      <rPr>
        <sz val="9"/>
        <color theme="1"/>
        <rFont val="BMWType V2 Regular"/>
      </rPr>
      <t>(3) 10</t>
    </r>
    <r>
      <rPr>
        <sz val="9"/>
        <color theme="1"/>
        <rFont val="華康中黑體"/>
        <family val="3"/>
        <charset val="136"/>
      </rPr>
      <t>月有</t>
    </r>
    <r>
      <rPr>
        <sz val="9"/>
        <color theme="1"/>
        <rFont val="BMWType V2 Regular"/>
      </rPr>
      <t>2</t>
    </r>
    <r>
      <rPr>
        <sz val="9"/>
        <color theme="1"/>
        <rFont val="華康中黑體"/>
        <family val="3"/>
        <charset val="136"/>
      </rPr>
      <t>台來店時間已超過一年</t>
    </r>
    <r>
      <rPr>
        <sz val="9"/>
        <color theme="1"/>
        <rFont val="BMWType V2 Regular"/>
      </rPr>
      <t xml:space="preserve">- </t>
    </r>
    <r>
      <rPr>
        <sz val="9"/>
        <color theme="1"/>
        <rFont val="華康中黑體"/>
        <family val="3"/>
        <charset val="136"/>
      </rPr>
      <t>曾國榮</t>
    </r>
    <r>
      <rPr>
        <sz val="9"/>
        <color theme="1"/>
        <rFont val="BMWType V2 Regular"/>
      </rPr>
      <t xml:space="preserve"> (0M22907)-</t>
    </r>
    <r>
      <rPr>
        <sz val="9"/>
        <color theme="1"/>
        <rFont val="華康中黑體"/>
        <family val="3"/>
        <charset val="136"/>
      </rPr>
      <t>林謙慶、</t>
    </r>
    <r>
      <rPr>
        <sz val="9"/>
        <color theme="1"/>
        <rFont val="BMWType V2 Regular"/>
      </rPr>
      <t xml:space="preserve"> </t>
    </r>
    <r>
      <rPr>
        <sz val="9"/>
        <color theme="1"/>
        <rFont val="華康中黑體"/>
        <family val="3"/>
        <charset val="136"/>
      </rPr>
      <t>洪亞淇</t>
    </r>
    <r>
      <rPr>
        <sz val="9"/>
        <color theme="1"/>
        <rFont val="BMWType V2 Regular"/>
      </rPr>
      <t xml:space="preserve"> (V677389)-</t>
    </r>
    <r>
      <rPr>
        <sz val="9"/>
        <color theme="1"/>
        <rFont val="華康中黑體"/>
        <family val="3"/>
        <charset val="136"/>
      </rPr>
      <t>盧培育、</t>
    </r>
    <r>
      <rPr>
        <sz val="9"/>
        <color theme="1"/>
        <rFont val="BMWType V2 Regular"/>
      </rPr>
      <t>(4)11</t>
    </r>
    <r>
      <rPr>
        <sz val="9"/>
        <color theme="1"/>
        <rFont val="華康中黑體"/>
        <family val="3"/>
        <charset val="136"/>
      </rPr>
      <t>月有</t>
    </r>
    <r>
      <rPr>
        <sz val="9"/>
        <color theme="1"/>
        <rFont val="BMWType V2 Regular"/>
      </rPr>
      <t>2</t>
    </r>
    <r>
      <rPr>
        <sz val="9"/>
        <color theme="1"/>
        <rFont val="華康中黑體"/>
        <family val="3"/>
        <charset val="136"/>
      </rPr>
      <t>台來店時間已超過一年</t>
    </r>
    <r>
      <rPr>
        <sz val="9"/>
        <color theme="1"/>
        <rFont val="BMWType V2 Regular"/>
      </rPr>
      <t xml:space="preserve">- </t>
    </r>
    <r>
      <rPr>
        <sz val="9"/>
        <color theme="1"/>
        <rFont val="華康中黑體"/>
        <family val="3"/>
        <charset val="136"/>
      </rPr>
      <t>楊紹昇</t>
    </r>
    <r>
      <rPr>
        <sz val="9"/>
        <color theme="1"/>
        <rFont val="BMWType V2 Regular"/>
      </rPr>
      <t xml:space="preserve"> (D999585)-</t>
    </r>
    <r>
      <rPr>
        <sz val="9"/>
        <color theme="1"/>
        <rFont val="華康中黑體"/>
        <family val="3"/>
        <charset val="136"/>
      </rPr>
      <t>鄭英彥、洪魏詠</t>
    </r>
    <r>
      <rPr>
        <sz val="9"/>
        <color theme="1"/>
        <rFont val="BMWType V2 Regular"/>
      </rPr>
      <t>(G773872)-</t>
    </r>
    <r>
      <rPr>
        <sz val="9"/>
        <color theme="1"/>
        <rFont val="華康中黑體"/>
        <family val="3"/>
        <charset val="136"/>
      </rPr>
      <t>戴子貽</t>
    </r>
    <phoneticPr fontId="1" type="noConversion"/>
  </si>
  <si>
    <r>
      <rPr>
        <sz val="9"/>
        <color theme="1"/>
        <rFont val="華康中黑體"/>
        <family val="3"/>
        <charset val="136"/>
      </rPr>
      <t>，不算來店。</t>
    </r>
    <r>
      <rPr>
        <sz val="9"/>
        <color theme="1"/>
        <rFont val="BMWType V2 Regular"/>
      </rPr>
      <t>3.2016_8</t>
    </r>
    <r>
      <rPr>
        <sz val="9"/>
        <color theme="1"/>
        <rFont val="華康中黑體"/>
        <family val="3"/>
        <charset val="136"/>
      </rPr>
      <t>月新店來店客較低，原因為</t>
    </r>
    <r>
      <rPr>
        <sz val="9"/>
        <color theme="1"/>
        <rFont val="BMWType V2 Regular"/>
      </rPr>
      <t>8/12~8/19</t>
    </r>
    <r>
      <rPr>
        <sz val="9"/>
        <color theme="1"/>
        <rFont val="華康中黑體"/>
        <family val="3"/>
        <charset val="136"/>
      </rPr>
      <t>新店展示間整修，</t>
    </r>
    <r>
      <rPr>
        <sz val="9"/>
        <color theme="1"/>
        <rFont val="BMWType V2 Regular"/>
      </rPr>
      <t>4.11/8</t>
    </r>
    <r>
      <rPr>
        <sz val="9"/>
        <color theme="1"/>
        <rFont val="華康中黑體"/>
        <family val="3"/>
        <charset val="136"/>
      </rPr>
      <t>銷售顧問大會考，行銷</t>
    </r>
    <r>
      <rPr>
        <sz val="9"/>
        <color theme="1"/>
        <rFont val="BMWType V2 Regular"/>
      </rPr>
      <t>-</t>
    </r>
    <r>
      <rPr>
        <sz val="9"/>
        <color theme="1"/>
        <rFont val="華康中黑體"/>
        <family val="3"/>
        <charset val="136"/>
      </rPr>
      <t>陳雅婷支援展間接一組來店客。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</si>
</sst>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76" formatCode="[$-404]aaaa;@"/>
    <numFmt numFmtId="177" formatCode="m/d;@"/>
    <numFmt numFmtId="178" formatCode="yyyy/m/d;@"/>
    <numFmt numFmtId="179" formatCode="0.0%"/>
  </numFmts>
  <fonts count="3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name val="華康中黑體"/>
      <family val="3"/>
      <charset val="136"/>
    </font>
    <font>
      <sz val="9"/>
      <name val="新細明體"/>
      <family val="1"/>
      <charset val="136"/>
    </font>
    <font>
      <sz val="12"/>
      <color indexed="8"/>
      <name val="華康中黑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BMWType V2 Regular"/>
    </font>
    <font>
      <sz val="12"/>
      <name val="新細明體"/>
      <family val="1"/>
      <charset val="136"/>
    </font>
    <font>
      <sz val="10"/>
      <name val="華康中黑體"/>
      <family val="3"/>
      <charset val="136"/>
    </font>
    <font>
      <sz val="10"/>
      <name val="BMWType V2 Regular"/>
    </font>
    <font>
      <sz val="11"/>
      <color indexed="8"/>
      <name val="Calibri"/>
      <family val="2"/>
    </font>
    <font>
      <sz val="10"/>
      <color theme="1"/>
      <name val="BMWType V2 Regular"/>
    </font>
    <font>
      <sz val="10"/>
      <color theme="1"/>
      <name val="華康中黑體"/>
      <family val="3"/>
      <charset val="136"/>
    </font>
    <font>
      <sz val="10"/>
      <color rgb="FF0000CC"/>
      <name val="BMWType V2 Regular"/>
    </font>
    <font>
      <sz val="10"/>
      <color rgb="FF0000CC"/>
      <name val="華康中黑體"/>
      <family val="3"/>
      <charset val="136"/>
    </font>
    <font>
      <sz val="12"/>
      <color rgb="FF0000CC"/>
      <name val="BMWType V2 Regular"/>
    </font>
    <font>
      <sz val="12"/>
      <color rgb="FF0000CC"/>
      <name val="華康中黑體"/>
      <family val="3"/>
      <charset val="136"/>
    </font>
    <font>
      <b/>
      <sz val="12"/>
      <color rgb="FF0000CC"/>
      <name val="BMWType V2 Regular"/>
    </font>
    <font>
      <b/>
      <sz val="9"/>
      <color indexed="81"/>
      <name val="細明體"/>
      <family val="3"/>
      <charset val="136"/>
    </font>
    <font>
      <sz val="12"/>
      <color rgb="FFFF0000"/>
      <name val="華康中黑體"/>
      <family val="3"/>
      <charset val="136"/>
    </font>
    <font>
      <sz val="10"/>
      <color rgb="FFFF0000"/>
      <name val="BMWType V2 Regular"/>
    </font>
    <font>
      <sz val="10"/>
      <color rgb="FFFF0000"/>
      <name val="華康中黑體"/>
      <family val="3"/>
      <charset val="136"/>
    </font>
    <font>
      <sz val="9"/>
      <color indexed="81"/>
      <name val="Tahoma"/>
      <family val="2"/>
    </font>
    <font>
      <sz val="12"/>
      <color theme="1"/>
      <name val="細明體"/>
      <family val="3"/>
      <charset val="136"/>
    </font>
    <font>
      <sz val="9"/>
      <color rgb="FF000000"/>
      <name val="華康中黑體"/>
      <family val="3"/>
      <charset val="136"/>
    </font>
    <font>
      <sz val="9"/>
      <color rgb="FFFF0000"/>
      <name val="華康中黑體"/>
      <family val="3"/>
      <charset val="136"/>
    </font>
    <font>
      <sz val="10"/>
      <color indexed="8"/>
      <name val="華康中黑體"/>
      <family val="3"/>
      <charset val="136"/>
    </font>
    <font>
      <sz val="12"/>
      <color theme="1"/>
      <name val="華康中黑體"/>
      <family val="3"/>
      <charset val="136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9"/>
      <name val="細明體"/>
      <family val="3"/>
      <charset val="136"/>
    </font>
    <font>
      <sz val="11"/>
      <color rgb="FF000000"/>
      <name val="華康中黑體"/>
      <family val="3"/>
      <charset val="136"/>
    </font>
    <font>
      <sz val="10"/>
      <color theme="1" tint="4.9989318521683403E-2"/>
      <name val="BMWType V2 Regular"/>
    </font>
    <font>
      <sz val="9"/>
      <color theme="1"/>
      <name val="BMWType V2 Regular"/>
    </font>
    <font>
      <sz val="9"/>
      <color theme="1"/>
      <name val="華康中黑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E1E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</borders>
  <cellStyleXfs count="8">
    <xf numFmtId="0" fontId="0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/>
    <xf numFmtId="0" fontId="12" fillId="0" borderId="0" applyFill="0" applyProtection="0"/>
    <xf numFmtId="0" fontId="9" fillId="0" borderId="0"/>
    <xf numFmtId="0" fontId="7" fillId="0" borderId="0">
      <alignment vertical="center"/>
    </xf>
  </cellStyleXfs>
  <cellXfs count="124">
    <xf numFmtId="0" fontId="0" fillId="0" borderId="0" xfId="0">
      <alignment vertical="center"/>
    </xf>
    <xf numFmtId="0" fontId="8" fillId="0" borderId="0" xfId="0" applyFont="1">
      <alignment vertical="center"/>
    </xf>
    <xf numFmtId="0" fontId="12" fillId="0" borderId="0" xfId="5" applyFill="1" applyProtection="1"/>
    <xf numFmtId="0" fontId="15" fillId="0" borderId="1" xfId="6" applyFont="1" applyFill="1" applyBorder="1" applyAlignment="1">
      <alignment horizontal="center" vertical="center"/>
    </xf>
    <xf numFmtId="0" fontId="11" fillId="3" borderId="1" xfId="6" applyFont="1" applyFill="1" applyBorder="1" applyAlignment="1">
      <alignment horizontal="center" vertical="center"/>
    </xf>
    <xf numFmtId="179" fontId="15" fillId="0" borderId="1" xfId="3" applyNumberFormat="1" applyFont="1" applyFill="1" applyBorder="1" applyAlignment="1">
      <alignment horizontal="center" vertical="center"/>
    </xf>
    <xf numFmtId="179" fontId="15" fillId="2" borderId="1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2" xfId="6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5" applyFill="1" applyAlignment="1" applyProtection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 wrapText="1"/>
    </xf>
    <xf numFmtId="177" fontId="4" fillId="3" borderId="0" xfId="0" applyNumberFormat="1" applyFont="1" applyFill="1" applyBorder="1" applyAlignment="1">
      <alignment horizontal="center" vertical="center"/>
    </xf>
    <xf numFmtId="178" fontId="4" fillId="3" borderId="0" xfId="0" applyNumberFormat="1" applyFont="1" applyFill="1" applyBorder="1" applyAlignment="1">
      <alignment horizontal="center" vertical="center" wrapText="1"/>
    </xf>
    <xf numFmtId="176" fontId="4" fillId="3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78" fontId="4" fillId="3" borderId="0" xfId="1" applyNumberFormat="1" applyFont="1" applyFill="1" applyBorder="1" applyAlignment="1" applyProtection="1">
      <alignment horizontal="center" vertical="center" wrapText="1"/>
    </xf>
    <xf numFmtId="44" fontId="4" fillId="3" borderId="0" xfId="1" applyFont="1" applyFill="1" applyBorder="1" applyAlignment="1" applyProtection="1">
      <alignment horizontal="center" vertical="center" wrapText="1"/>
    </xf>
    <xf numFmtId="44" fontId="6" fillId="3" borderId="0" xfId="1" applyFont="1" applyFill="1" applyBorder="1" applyAlignment="1" applyProtection="1">
      <alignment horizontal="center" vertical="center" wrapText="1"/>
    </xf>
    <xf numFmtId="178" fontId="4" fillId="3" borderId="0" xfId="0" applyNumberFormat="1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0" xfId="6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9" fontId="15" fillId="0" borderId="2" xfId="3" applyNumberFormat="1" applyFont="1" applyFill="1" applyBorder="1" applyAlignment="1">
      <alignment horizontal="center" vertical="center"/>
    </xf>
    <xf numFmtId="179" fontId="15" fillId="2" borderId="2" xfId="3" applyNumberFormat="1" applyFont="1" applyFill="1" applyBorder="1" applyAlignment="1">
      <alignment horizontal="center" vertical="center"/>
    </xf>
    <xf numFmtId="0" fontId="11" fillId="3" borderId="9" xfId="6" applyFont="1" applyFill="1" applyBorder="1" applyAlignment="1">
      <alignment horizontal="center" vertical="center"/>
    </xf>
    <xf numFmtId="179" fontId="15" fillId="0" borderId="10" xfId="3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79" fontId="15" fillId="2" borderId="10" xfId="3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79" fontId="15" fillId="2" borderId="3" xfId="3" applyNumberFormat="1" applyFont="1" applyFill="1" applyBorder="1" applyAlignment="1">
      <alignment horizontal="center" vertical="center"/>
    </xf>
    <xf numFmtId="179" fontId="15" fillId="2" borderId="5" xfId="3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79" fontId="15" fillId="2" borderId="26" xfId="3" applyNumberFormat="1" applyFont="1" applyFill="1" applyBorder="1" applyAlignment="1">
      <alignment horizontal="center" vertical="center"/>
    </xf>
    <xf numFmtId="0" fontId="11" fillId="3" borderId="4" xfId="6" applyFont="1" applyFill="1" applyBorder="1" applyAlignment="1">
      <alignment horizontal="center" vertical="center"/>
    </xf>
    <xf numFmtId="0" fontId="15" fillId="0" borderId="4" xfId="6" applyFont="1" applyFill="1" applyBorder="1" applyAlignment="1">
      <alignment horizontal="center" vertical="center"/>
    </xf>
    <xf numFmtId="179" fontId="15" fillId="0" borderId="4" xfId="3" applyNumberFormat="1" applyFont="1" applyFill="1" applyBorder="1" applyAlignment="1">
      <alignment horizontal="center" vertical="center"/>
    </xf>
    <xf numFmtId="179" fontId="15" fillId="0" borderId="6" xfId="3" applyNumberFormat="1" applyFont="1" applyFill="1" applyBorder="1" applyAlignment="1">
      <alignment horizontal="center" vertical="center"/>
    </xf>
    <xf numFmtId="0" fontId="11" fillId="3" borderId="13" xfId="6" applyFont="1" applyFill="1" applyBorder="1" applyAlignment="1">
      <alignment horizontal="center" vertical="center"/>
    </xf>
    <xf numFmtId="179" fontId="15" fillId="0" borderId="29" xfId="3" applyNumberFormat="1" applyFont="1" applyFill="1" applyBorder="1" applyAlignment="1">
      <alignment horizontal="center" vertical="center"/>
    </xf>
    <xf numFmtId="179" fontId="15" fillId="2" borderId="4" xfId="3" applyNumberFormat="1" applyFont="1" applyFill="1" applyBorder="1" applyAlignment="1">
      <alignment horizontal="center" vertical="center"/>
    </xf>
    <xf numFmtId="0" fontId="15" fillId="0" borderId="6" xfId="6" applyFont="1" applyFill="1" applyBorder="1" applyAlignment="1">
      <alignment horizontal="center" vertical="center"/>
    </xf>
    <xf numFmtId="179" fontId="15" fillId="2" borderId="29" xfId="3" applyNumberFormat="1" applyFont="1" applyFill="1" applyBorder="1" applyAlignment="1">
      <alignment horizontal="center" vertical="center"/>
    </xf>
    <xf numFmtId="0" fontId="10" fillId="2" borderId="25" xfId="4" applyFont="1" applyFill="1" applyBorder="1" applyAlignment="1">
      <alignment horizontal="center" vertical="center"/>
    </xf>
    <xf numFmtId="0" fontId="10" fillId="2" borderId="22" xfId="4" applyFont="1" applyFill="1" applyBorder="1" applyAlignment="1">
      <alignment horizontal="center" vertical="center" wrapText="1"/>
    </xf>
    <xf numFmtId="0" fontId="10" fillId="2" borderId="22" xfId="4" applyFont="1" applyFill="1" applyBorder="1" applyAlignment="1">
      <alignment horizontal="center" vertical="center"/>
    </xf>
    <xf numFmtId="0" fontId="16" fillId="2" borderId="22" xfId="4" applyFont="1" applyFill="1" applyBorder="1" applyAlignment="1">
      <alignment horizontal="center" vertical="center"/>
    </xf>
    <xf numFmtId="0" fontId="16" fillId="2" borderId="22" xfId="4" applyFont="1" applyFill="1" applyBorder="1" applyAlignment="1">
      <alignment horizontal="center" vertical="center" wrapText="1"/>
    </xf>
    <xf numFmtId="0" fontId="16" fillId="2" borderId="24" xfId="4" applyFont="1" applyFill="1" applyBorder="1" applyAlignment="1">
      <alignment horizontal="center" vertical="center" wrapText="1"/>
    </xf>
    <xf numFmtId="0" fontId="10" fillId="2" borderId="21" xfId="4" applyFont="1" applyFill="1" applyBorder="1" applyAlignment="1">
      <alignment horizontal="center" vertical="center"/>
    </xf>
    <xf numFmtId="0" fontId="16" fillId="2" borderId="17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3" borderId="1" xfId="6" applyFont="1" applyFill="1" applyBorder="1" applyAlignment="1">
      <alignment horizontal="center" vertical="center"/>
    </xf>
    <xf numFmtId="0" fontId="21" fillId="3" borderId="0" xfId="0" applyNumberFormat="1" applyFont="1" applyFill="1" applyBorder="1" applyAlignment="1">
      <alignment horizontal="center" vertical="center" wrapText="1"/>
    </xf>
    <xf numFmtId="177" fontId="21" fillId="3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4" borderId="30" xfId="0" applyFont="1" applyFill="1" applyBorder="1" applyAlignment="1">
      <alignment vertical="center" wrapText="1"/>
    </xf>
    <xf numFmtId="0" fontId="26" fillId="4" borderId="3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27" fillId="4" borderId="30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179" fontId="15" fillId="2" borderId="35" xfId="3" applyNumberFormat="1" applyFont="1" applyFill="1" applyBorder="1" applyAlignment="1">
      <alignment horizontal="center" vertical="center"/>
    </xf>
    <xf numFmtId="179" fontId="15" fillId="2" borderId="34" xfId="3" applyNumberFormat="1" applyFont="1" applyFill="1" applyBorder="1" applyAlignment="1">
      <alignment horizontal="center" vertical="center"/>
    </xf>
    <xf numFmtId="179" fontId="15" fillId="2" borderId="36" xfId="3" applyNumberFormat="1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179" fontId="19" fillId="2" borderId="34" xfId="3" applyNumberFormat="1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179" fontId="19" fillId="2" borderId="35" xfId="3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9" xfId="6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10" xfId="4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3" fillId="0" borderId="0" xfId="0" applyFont="1" applyFill="1" applyBorder="1">
      <alignment vertical="center"/>
    </xf>
    <xf numFmtId="0" fontId="0" fillId="0" borderId="1" xfId="0" applyBorder="1">
      <alignment vertical="center"/>
    </xf>
    <xf numFmtId="0" fontId="13" fillId="0" borderId="0" xfId="0" applyFont="1" applyAlignment="1">
      <alignment horizontal="center"/>
    </xf>
    <xf numFmtId="0" fontId="34" fillId="3" borderId="9" xfId="6" applyFont="1" applyFill="1" applyBorder="1" applyAlignment="1">
      <alignment horizontal="center" vertical="center"/>
    </xf>
    <xf numFmtId="0" fontId="34" fillId="3" borderId="1" xfId="6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27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vertical="center" wrapText="1"/>
    </xf>
    <xf numFmtId="49" fontId="33" fillId="0" borderId="1" xfId="0" applyNumberFormat="1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top" wrapText="1"/>
    </xf>
    <xf numFmtId="0" fontId="26" fillId="4" borderId="38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2" borderId="21" xfId="4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11" fillId="2" borderId="17" xfId="4" applyFont="1" applyFill="1" applyBorder="1" applyAlignment="1">
      <alignment horizontal="center" vertical="center"/>
    </xf>
    <xf numFmtId="0" fontId="11" fillId="0" borderId="12" xfId="6" applyFont="1" applyFill="1" applyBorder="1" applyAlignment="1">
      <alignment horizontal="center" vertical="center"/>
    </xf>
    <xf numFmtId="0" fontId="11" fillId="0" borderId="13" xfId="6" applyFont="1" applyFill="1" applyBorder="1" applyAlignment="1">
      <alignment horizontal="center" vertical="center"/>
    </xf>
    <xf numFmtId="0" fontId="11" fillId="0" borderId="14" xfId="6" applyFont="1" applyFill="1" applyBorder="1" applyAlignment="1">
      <alignment horizontal="center" vertical="center"/>
    </xf>
    <xf numFmtId="0" fontId="11" fillId="0" borderId="15" xfId="6" applyFont="1" applyFill="1" applyBorder="1" applyAlignment="1">
      <alignment horizontal="center" vertical="center"/>
    </xf>
    <xf numFmtId="0" fontId="11" fillId="0" borderId="16" xfId="6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horizontal="center" vertical="center"/>
    </xf>
    <xf numFmtId="0" fontId="11" fillId="0" borderId="37" xfId="6" applyFont="1" applyFill="1" applyBorder="1" applyAlignment="1">
      <alignment horizontal="center" vertical="center"/>
    </xf>
  </cellXfs>
  <cellStyles count="8">
    <cellStyle name="一般" xfId="0" builtinId="0"/>
    <cellStyle name="一般 2" xfId="4"/>
    <cellStyle name="一般 2 2" xfId="6"/>
    <cellStyle name="一般 3" xfId="5"/>
    <cellStyle name="一般 4" xfId="2"/>
    <cellStyle name="一般 5" xfId="7"/>
    <cellStyle name="百分比" xfId="3" builtinId="5"/>
    <cellStyle name="貨幣" xfId="1" builtinId="4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654;&#26447;&#23560;&#21312;/SALES%20&#21517;&#21934;_20160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工作表2"/>
      <sheetName val="工作表3"/>
      <sheetName val="工作表4"/>
    </sheetNames>
    <sheetDataSet>
      <sheetData sheetId="0" refreshError="1">
        <row r="1">
          <cell r="B1" t="str">
            <v>銷售人員</v>
          </cell>
          <cell r="C1" t="str">
            <v>職稱</v>
          </cell>
          <cell r="D1" t="str">
            <v>台北依德</v>
          </cell>
          <cell r="E1" t="str">
            <v>課別</v>
          </cell>
        </row>
        <row r="2">
          <cell r="B2" t="str">
            <v>蕭敏聰</v>
          </cell>
          <cell r="C2" t="str">
            <v>經理</v>
          </cell>
          <cell r="D2" t="str">
            <v>台北依德</v>
          </cell>
          <cell r="E2" t="str">
            <v>行銷業務部</v>
          </cell>
        </row>
        <row r="3">
          <cell r="B3" t="str">
            <v>謝中堅</v>
          </cell>
          <cell r="C3" t="str">
            <v>行銷專員</v>
          </cell>
          <cell r="D3" t="str">
            <v>台北依德</v>
          </cell>
          <cell r="E3" t="str">
            <v>行銷業務部</v>
          </cell>
        </row>
        <row r="4">
          <cell r="B4" t="str">
            <v>郭天南</v>
          </cell>
          <cell r="C4" t="str">
            <v>行銷專員</v>
          </cell>
          <cell r="D4" t="str">
            <v>台北依德</v>
          </cell>
          <cell r="E4" t="str">
            <v>行銷業務部</v>
          </cell>
        </row>
        <row r="5">
          <cell r="B5" t="str">
            <v>陳雅婷</v>
          </cell>
          <cell r="C5" t="str">
            <v>行銷專員</v>
          </cell>
          <cell r="D5" t="str">
            <v>台北依德</v>
          </cell>
          <cell r="E5" t="str">
            <v>行銷業務部</v>
          </cell>
        </row>
        <row r="6">
          <cell r="B6" t="str">
            <v>張哲彰</v>
          </cell>
          <cell r="C6" t="str">
            <v>經理</v>
          </cell>
          <cell r="D6" t="str">
            <v>台北依德</v>
          </cell>
          <cell r="E6" t="str">
            <v>營一課</v>
          </cell>
        </row>
        <row r="7">
          <cell r="B7" t="str">
            <v>梁大民</v>
          </cell>
          <cell r="C7" t="str">
            <v>銷售經理</v>
          </cell>
          <cell r="D7" t="str">
            <v>台北依德</v>
          </cell>
          <cell r="E7" t="str">
            <v>營一課</v>
          </cell>
        </row>
        <row r="8">
          <cell r="B8" t="str">
            <v>凌大偉</v>
          </cell>
          <cell r="C8" t="str">
            <v>銷售顧問</v>
          </cell>
          <cell r="D8" t="str">
            <v>台北依德</v>
          </cell>
          <cell r="E8" t="str">
            <v>營一課</v>
          </cell>
        </row>
        <row r="9">
          <cell r="B9" t="str">
            <v>林柏霖</v>
          </cell>
          <cell r="C9" t="str">
            <v>銷售顧問</v>
          </cell>
          <cell r="D9" t="str">
            <v>台北依德</v>
          </cell>
          <cell r="E9" t="str">
            <v>營一課</v>
          </cell>
        </row>
        <row r="10">
          <cell r="B10" t="str">
            <v>陳龍雲</v>
          </cell>
          <cell r="C10" t="str">
            <v>銷售顧問</v>
          </cell>
          <cell r="D10" t="str">
            <v>台北依德</v>
          </cell>
          <cell r="E10" t="str">
            <v>營一課</v>
          </cell>
        </row>
        <row r="11">
          <cell r="B11" t="str">
            <v>張健宏</v>
          </cell>
          <cell r="C11" t="str">
            <v>銷售顧問</v>
          </cell>
          <cell r="D11" t="str">
            <v>台北依德</v>
          </cell>
          <cell r="E11" t="str">
            <v>營一課</v>
          </cell>
        </row>
        <row r="12">
          <cell r="B12" t="str">
            <v>王裕明</v>
          </cell>
          <cell r="C12" t="str">
            <v>銷售顧問</v>
          </cell>
          <cell r="D12" t="str">
            <v>台北依德</v>
          </cell>
          <cell r="E12" t="str">
            <v>營一課</v>
          </cell>
        </row>
        <row r="13">
          <cell r="B13" t="str">
            <v>蘇士文</v>
          </cell>
          <cell r="C13" t="str">
            <v>銷售顧問</v>
          </cell>
          <cell r="D13" t="str">
            <v>台北依德</v>
          </cell>
          <cell r="E13" t="str">
            <v>營一課</v>
          </cell>
        </row>
        <row r="14">
          <cell r="B14" t="str">
            <v>盧培育</v>
          </cell>
          <cell r="C14" t="str">
            <v>銷售顧問</v>
          </cell>
          <cell r="D14" t="str">
            <v>台北依德</v>
          </cell>
          <cell r="E14" t="str">
            <v>營一課</v>
          </cell>
        </row>
        <row r="15">
          <cell r="B15" t="str">
            <v>田鎮源</v>
          </cell>
          <cell r="C15" t="str">
            <v>銷售顧問</v>
          </cell>
          <cell r="D15" t="str">
            <v>台北依德</v>
          </cell>
          <cell r="E15" t="str">
            <v>營一課</v>
          </cell>
        </row>
        <row r="16">
          <cell r="B16" t="str">
            <v>花志明</v>
          </cell>
          <cell r="C16" t="str">
            <v>銷售顧問</v>
          </cell>
          <cell r="D16" t="str">
            <v>台北依德</v>
          </cell>
          <cell r="E16" t="str">
            <v>營一課</v>
          </cell>
        </row>
        <row r="17">
          <cell r="B17" t="str">
            <v>沈致皞</v>
          </cell>
          <cell r="C17" t="str">
            <v>銷售顧問</v>
          </cell>
          <cell r="D17" t="str">
            <v>台北依德</v>
          </cell>
          <cell r="E17" t="str">
            <v>營一課</v>
          </cell>
        </row>
        <row r="18">
          <cell r="B18" t="str">
            <v>梁志龍</v>
          </cell>
          <cell r="C18" t="str">
            <v>經理</v>
          </cell>
          <cell r="D18" t="str">
            <v>台北依德</v>
          </cell>
          <cell r="E18" t="str">
            <v>營二課</v>
          </cell>
        </row>
        <row r="19">
          <cell r="B19" t="str">
            <v>林陳郎</v>
          </cell>
          <cell r="C19" t="str">
            <v>銷售顧問</v>
          </cell>
          <cell r="D19" t="str">
            <v>台北依德</v>
          </cell>
          <cell r="E19" t="str">
            <v>營二課</v>
          </cell>
        </row>
        <row r="20">
          <cell r="B20" t="str">
            <v>王慶儒</v>
          </cell>
          <cell r="C20" t="str">
            <v>銷售顧問</v>
          </cell>
          <cell r="D20" t="str">
            <v>台北依德</v>
          </cell>
          <cell r="E20" t="str">
            <v>營二課</v>
          </cell>
        </row>
        <row r="21">
          <cell r="B21" t="str">
            <v>張昇文</v>
          </cell>
          <cell r="C21" t="str">
            <v>銷售顧問</v>
          </cell>
          <cell r="D21" t="str">
            <v>台北依德</v>
          </cell>
          <cell r="E21" t="str">
            <v>營二課</v>
          </cell>
        </row>
        <row r="22">
          <cell r="B22" t="str">
            <v>林政勳</v>
          </cell>
          <cell r="C22" t="str">
            <v>銷售顧問</v>
          </cell>
          <cell r="D22" t="str">
            <v>台北依德</v>
          </cell>
          <cell r="E22" t="str">
            <v>營二課</v>
          </cell>
        </row>
        <row r="23">
          <cell r="B23" t="str">
            <v>陳維德</v>
          </cell>
          <cell r="C23" t="str">
            <v>銷售顧問</v>
          </cell>
          <cell r="D23" t="str">
            <v>台北依德</v>
          </cell>
          <cell r="E23" t="str">
            <v>營二課</v>
          </cell>
        </row>
        <row r="24">
          <cell r="B24" t="str">
            <v>王冠賢</v>
          </cell>
          <cell r="C24" t="str">
            <v>銷售顧問</v>
          </cell>
          <cell r="D24" t="str">
            <v>台北依德</v>
          </cell>
          <cell r="E24" t="str">
            <v>營二課</v>
          </cell>
        </row>
        <row r="25">
          <cell r="B25" t="str">
            <v>陳秉宏</v>
          </cell>
          <cell r="C25" t="str">
            <v>銷售顧問</v>
          </cell>
          <cell r="D25" t="str">
            <v>台北依德</v>
          </cell>
          <cell r="E25" t="str">
            <v>營二課</v>
          </cell>
        </row>
        <row r="26">
          <cell r="B26" t="str">
            <v>戴子貽</v>
          </cell>
          <cell r="C26" t="str">
            <v>銷售顧問</v>
          </cell>
          <cell r="D26" t="str">
            <v>台北依德</v>
          </cell>
          <cell r="E26" t="str">
            <v>營二課</v>
          </cell>
        </row>
        <row r="27">
          <cell r="B27" t="str">
            <v>林瑞銘</v>
          </cell>
          <cell r="C27" t="str">
            <v>銷售顧問</v>
          </cell>
          <cell r="D27" t="str">
            <v>台北依德</v>
          </cell>
          <cell r="E27" t="str">
            <v>營二課</v>
          </cell>
        </row>
        <row r="28">
          <cell r="B28" t="str">
            <v>李坤霖</v>
          </cell>
          <cell r="C28" t="str">
            <v>銷售顧問</v>
          </cell>
          <cell r="D28" t="str">
            <v>台北依德</v>
          </cell>
          <cell r="E28" t="str">
            <v>營二課</v>
          </cell>
        </row>
        <row r="29">
          <cell r="B29" t="str">
            <v>董毅航</v>
          </cell>
          <cell r="C29" t="str">
            <v>銷售顧問</v>
          </cell>
          <cell r="D29" t="str">
            <v>台北依德</v>
          </cell>
          <cell r="E29" t="str">
            <v>營二課</v>
          </cell>
        </row>
        <row r="30">
          <cell r="B30" t="str">
            <v>周嘉南</v>
          </cell>
          <cell r="C30" t="str">
            <v>經理</v>
          </cell>
          <cell r="D30" t="str">
            <v>台北依德</v>
          </cell>
          <cell r="E30" t="str">
            <v>營三課</v>
          </cell>
        </row>
        <row r="31">
          <cell r="B31" t="str">
            <v>黃盛緯</v>
          </cell>
          <cell r="C31" t="str">
            <v>銷售顧問</v>
          </cell>
          <cell r="D31" t="str">
            <v>台北依德</v>
          </cell>
          <cell r="E31" t="str">
            <v>營三課</v>
          </cell>
        </row>
        <row r="32">
          <cell r="B32" t="str">
            <v>簡志勳</v>
          </cell>
          <cell r="C32" t="str">
            <v>銷售顧問</v>
          </cell>
          <cell r="D32" t="str">
            <v>台北依德</v>
          </cell>
          <cell r="E32" t="str">
            <v>營三課</v>
          </cell>
        </row>
        <row r="33">
          <cell r="B33" t="str">
            <v>賈勇華</v>
          </cell>
          <cell r="C33" t="str">
            <v>銷售顧問</v>
          </cell>
          <cell r="D33" t="str">
            <v>台北依德</v>
          </cell>
          <cell r="E33" t="str">
            <v>營三課</v>
          </cell>
        </row>
        <row r="34">
          <cell r="B34" t="str">
            <v>郭力嘉</v>
          </cell>
          <cell r="C34" t="str">
            <v>銷售顧問</v>
          </cell>
          <cell r="D34" t="str">
            <v>台北依德</v>
          </cell>
          <cell r="E34" t="str">
            <v>營三課</v>
          </cell>
        </row>
        <row r="35">
          <cell r="B35" t="str">
            <v>鄭英彥</v>
          </cell>
          <cell r="C35" t="str">
            <v>銷售顧問</v>
          </cell>
          <cell r="D35" t="str">
            <v>台北依德</v>
          </cell>
          <cell r="E35" t="str">
            <v>營三課</v>
          </cell>
        </row>
        <row r="36">
          <cell r="B36" t="str">
            <v>林謙慶</v>
          </cell>
          <cell r="C36" t="str">
            <v>銷售顧問</v>
          </cell>
          <cell r="D36" t="str">
            <v>台北依德</v>
          </cell>
          <cell r="E36" t="str">
            <v>營三課</v>
          </cell>
        </row>
        <row r="37">
          <cell r="B37" t="str">
            <v>林芳明</v>
          </cell>
          <cell r="C37" t="str">
            <v>銷售顧問</v>
          </cell>
          <cell r="D37" t="str">
            <v>台北依德</v>
          </cell>
          <cell r="E37" t="str">
            <v>營三課</v>
          </cell>
        </row>
        <row r="38">
          <cell r="B38" t="str">
            <v>李玄璸</v>
          </cell>
          <cell r="C38" t="str">
            <v>銷售顧問</v>
          </cell>
          <cell r="D38" t="str">
            <v>台北依德</v>
          </cell>
          <cell r="E38" t="str">
            <v>營三課</v>
          </cell>
        </row>
        <row r="39">
          <cell r="B39" t="str">
            <v>黃錦祥</v>
          </cell>
          <cell r="C39" t="str">
            <v>銷售顧問</v>
          </cell>
          <cell r="D39" t="str">
            <v>台北依德</v>
          </cell>
          <cell r="E39" t="str">
            <v>營三課</v>
          </cell>
        </row>
        <row r="40">
          <cell r="B40" t="str">
            <v>鍾岳霖</v>
          </cell>
          <cell r="C40" t="str">
            <v>銷售顧問</v>
          </cell>
          <cell r="D40" t="str">
            <v>台北依德</v>
          </cell>
          <cell r="E40" t="str">
            <v>營三課</v>
          </cell>
        </row>
        <row r="41">
          <cell r="B41" t="str">
            <v>高永照</v>
          </cell>
          <cell r="C41" t="str">
            <v>銷售顧問</v>
          </cell>
          <cell r="D41" t="str">
            <v>台北依德</v>
          </cell>
          <cell r="E41" t="str">
            <v>營三課</v>
          </cell>
        </row>
        <row r="42">
          <cell r="B42" t="str">
            <v>黃翠暖</v>
          </cell>
          <cell r="C42" t="str">
            <v>主任</v>
          </cell>
          <cell r="D42" t="str">
            <v>台北依德</v>
          </cell>
          <cell r="E42" t="str">
            <v>展間客服組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B45">
            <v>0</v>
          </cell>
          <cell r="E45">
            <v>0</v>
          </cell>
        </row>
        <row r="46">
          <cell r="B46">
            <v>0</v>
          </cell>
          <cell r="E4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zoomScale="82" zoomScaleNormal="82" workbookViewId="0">
      <pane ySplit="1" topLeftCell="A2" activePane="bottomLeft" state="frozen"/>
      <selection pane="bottomLeft" activeCell="G11" sqref="G11"/>
    </sheetView>
  </sheetViews>
  <sheetFormatPr defaultRowHeight="21" customHeight="1"/>
  <cols>
    <col min="1" max="1" width="12.88671875" style="25" bestFit="1" customWidth="1"/>
    <col min="2" max="2" width="15" style="26" hidden="1" customWidth="1"/>
    <col min="3" max="3" width="9.77734375" style="14" bestFit="1" customWidth="1"/>
    <col min="4" max="4" width="7.77734375" style="14" bestFit="1" customWidth="1"/>
    <col min="5" max="5" width="18.6640625" style="17" bestFit="1" customWidth="1"/>
    <col min="6" max="6" width="10.44140625" style="17" customWidth="1"/>
    <col min="7" max="7" width="9.44140625" style="14" bestFit="1" customWidth="1"/>
    <col min="8" max="8" width="12.88671875" style="14" hidden="1" customWidth="1"/>
    <col min="9" max="9" width="10.44140625" style="14" hidden="1" customWidth="1"/>
    <col min="10" max="10" width="10.44140625" style="15" customWidth="1"/>
    <col min="11" max="11" width="6.44140625" style="14" customWidth="1"/>
    <col min="12" max="13" width="5.6640625" style="13" customWidth="1"/>
    <col min="14" max="241" width="9" style="13"/>
    <col min="242" max="249" width="14.109375" style="13" customWidth="1"/>
    <col min="250" max="497" width="9" style="13"/>
    <col min="498" max="505" width="14.109375" style="13" customWidth="1"/>
    <col min="506" max="753" width="9" style="13"/>
    <col min="754" max="761" width="14.109375" style="13" customWidth="1"/>
    <col min="762" max="1009" width="9" style="13"/>
    <col min="1010" max="1017" width="14.109375" style="13" customWidth="1"/>
    <col min="1018" max="1265" width="9" style="13"/>
    <col min="1266" max="1273" width="14.109375" style="13" customWidth="1"/>
    <col min="1274" max="1521" width="9" style="13"/>
    <col min="1522" max="1529" width="14.109375" style="13" customWidth="1"/>
    <col min="1530" max="1777" width="9" style="13"/>
    <col min="1778" max="1785" width="14.109375" style="13" customWidth="1"/>
    <col min="1786" max="2033" width="9" style="13"/>
    <col min="2034" max="2041" width="14.109375" style="13" customWidth="1"/>
    <col min="2042" max="2289" width="9" style="13"/>
    <col min="2290" max="2297" width="14.109375" style="13" customWidth="1"/>
    <col min="2298" max="2545" width="9" style="13"/>
    <col min="2546" max="2553" width="14.109375" style="13" customWidth="1"/>
    <col min="2554" max="2801" width="9" style="13"/>
    <col min="2802" max="2809" width="14.109375" style="13" customWidth="1"/>
    <col min="2810" max="3057" width="9" style="13"/>
    <col min="3058" max="3065" width="14.109375" style="13" customWidth="1"/>
    <col min="3066" max="3313" width="9" style="13"/>
    <col min="3314" max="3321" width="14.109375" style="13" customWidth="1"/>
    <col min="3322" max="3569" width="9" style="13"/>
    <col min="3570" max="3577" width="14.109375" style="13" customWidth="1"/>
    <col min="3578" max="3825" width="9" style="13"/>
    <col min="3826" max="3833" width="14.109375" style="13" customWidth="1"/>
    <col min="3834" max="4081" width="9" style="13"/>
    <col min="4082" max="4089" width="14.109375" style="13" customWidth="1"/>
    <col min="4090" max="4337" width="9" style="13"/>
    <col min="4338" max="4345" width="14.109375" style="13" customWidth="1"/>
    <col min="4346" max="4593" width="9" style="13"/>
    <col min="4594" max="4601" width="14.109375" style="13" customWidth="1"/>
    <col min="4602" max="4849" width="9" style="13"/>
    <col min="4850" max="4857" width="14.109375" style="13" customWidth="1"/>
    <col min="4858" max="5105" width="9" style="13"/>
    <col min="5106" max="5113" width="14.109375" style="13" customWidth="1"/>
    <col min="5114" max="5361" width="9" style="13"/>
    <col min="5362" max="5369" width="14.109375" style="13" customWidth="1"/>
    <col min="5370" max="5617" width="9" style="13"/>
    <col min="5618" max="5625" width="14.109375" style="13" customWidth="1"/>
    <col min="5626" max="5873" width="9" style="13"/>
    <col min="5874" max="5881" width="14.109375" style="13" customWidth="1"/>
    <col min="5882" max="6129" width="9" style="13"/>
    <col min="6130" max="6137" width="14.109375" style="13" customWidth="1"/>
    <col min="6138" max="6385" width="9" style="13"/>
    <col min="6386" max="6393" width="14.109375" style="13" customWidth="1"/>
    <col min="6394" max="6641" width="9" style="13"/>
    <col min="6642" max="6649" width="14.109375" style="13" customWidth="1"/>
    <col min="6650" max="6897" width="9" style="13"/>
    <col min="6898" max="6905" width="14.109375" style="13" customWidth="1"/>
    <col min="6906" max="7153" width="9" style="13"/>
    <col min="7154" max="7161" width="14.109375" style="13" customWidth="1"/>
    <col min="7162" max="7409" width="9" style="13"/>
    <col min="7410" max="7417" width="14.109375" style="13" customWidth="1"/>
    <col min="7418" max="7665" width="9" style="13"/>
    <col min="7666" max="7673" width="14.109375" style="13" customWidth="1"/>
    <col min="7674" max="7921" width="9" style="13"/>
    <col min="7922" max="7929" width="14.109375" style="13" customWidth="1"/>
    <col min="7930" max="8177" width="9" style="13"/>
    <col min="8178" max="8185" width="14.109375" style="13" customWidth="1"/>
    <col min="8186" max="8433" width="9" style="13"/>
    <col min="8434" max="8441" width="14.109375" style="13" customWidth="1"/>
    <col min="8442" max="8689" width="9" style="13"/>
    <col min="8690" max="8697" width="14.109375" style="13" customWidth="1"/>
    <col min="8698" max="8945" width="9" style="13"/>
    <col min="8946" max="8953" width="14.109375" style="13" customWidth="1"/>
    <col min="8954" max="9201" width="9" style="13"/>
    <col min="9202" max="9209" width="14.109375" style="13" customWidth="1"/>
    <col min="9210" max="9457" width="9" style="13"/>
    <col min="9458" max="9465" width="14.109375" style="13" customWidth="1"/>
    <col min="9466" max="9713" width="9" style="13"/>
    <col min="9714" max="9721" width="14.109375" style="13" customWidth="1"/>
    <col min="9722" max="9969" width="9" style="13"/>
    <col min="9970" max="9977" width="14.109375" style="13" customWidth="1"/>
    <col min="9978" max="10225" width="9" style="13"/>
    <col min="10226" max="10233" width="14.109375" style="13" customWidth="1"/>
    <col min="10234" max="10481" width="9" style="13"/>
    <col min="10482" max="10489" width="14.109375" style="13" customWidth="1"/>
    <col min="10490" max="10737" width="9" style="13"/>
    <col min="10738" max="10745" width="14.109375" style="13" customWidth="1"/>
    <col min="10746" max="10993" width="9" style="13"/>
    <col min="10994" max="11001" width="14.109375" style="13" customWidth="1"/>
    <col min="11002" max="11249" width="9" style="13"/>
    <col min="11250" max="11257" width="14.109375" style="13" customWidth="1"/>
    <col min="11258" max="11505" width="9" style="13"/>
    <col min="11506" max="11513" width="14.109375" style="13" customWidth="1"/>
    <col min="11514" max="11761" width="9" style="13"/>
    <col min="11762" max="11769" width="14.109375" style="13" customWidth="1"/>
    <col min="11770" max="12017" width="9" style="13"/>
    <col min="12018" max="12025" width="14.109375" style="13" customWidth="1"/>
    <col min="12026" max="12273" width="9" style="13"/>
    <col min="12274" max="12281" width="14.109375" style="13" customWidth="1"/>
    <col min="12282" max="12529" width="9" style="13"/>
    <col min="12530" max="12537" width="14.109375" style="13" customWidth="1"/>
    <col min="12538" max="12785" width="9" style="13"/>
    <col min="12786" max="12793" width="14.109375" style="13" customWidth="1"/>
    <col min="12794" max="13041" width="9" style="13"/>
    <col min="13042" max="13049" width="14.109375" style="13" customWidth="1"/>
    <col min="13050" max="13297" width="9" style="13"/>
    <col min="13298" max="13305" width="14.109375" style="13" customWidth="1"/>
    <col min="13306" max="13553" width="9" style="13"/>
    <col min="13554" max="13561" width="14.109375" style="13" customWidth="1"/>
    <col min="13562" max="13809" width="9" style="13"/>
    <col min="13810" max="13817" width="14.109375" style="13" customWidth="1"/>
    <col min="13818" max="14065" width="9" style="13"/>
    <col min="14066" max="14073" width="14.109375" style="13" customWidth="1"/>
    <col min="14074" max="14321" width="9" style="13"/>
    <col min="14322" max="14329" width="14.109375" style="13" customWidth="1"/>
    <col min="14330" max="14577" width="9" style="13"/>
    <col min="14578" max="14585" width="14.109375" style="13" customWidth="1"/>
    <col min="14586" max="14833" width="9" style="13"/>
    <col min="14834" max="14841" width="14.109375" style="13" customWidth="1"/>
    <col min="14842" max="15089" width="9" style="13"/>
    <col min="15090" max="15097" width="14.109375" style="13" customWidth="1"/>
    <col min="15098" max="15345" width="9" style="13"/>
    <col min="15346" max="15353" width="14.109375" style="13" customWidth="1"/>
    <col min="15354" max="15601" width="9" style="13"/>
    <col min="15602" max="15609" width="14.109375" style="13" customWidth="1"/>
    <col min="15610" max="15857" width="9" style="13"/>
    <col min="15858" max="15865" width="14.109375" style="13" customWidth="1"/>
    <col min="15866" max="16113" width="9" style="13"/>
    <col min="16114" max="16121" width="14.109375" style="13" customWidth="1"/>
    <col min="16122" max="16384" width="9" style="13"/>
  </cols>
  <sheetData>
    <row r="1" spans="1:14" s="24" customFormat="1" ht="21" customHeight="1">
      <c r="A1" s="18" t="s">
        <v>51</v>
      </c>
      <c r="B1" s="19" t="s">
        <v>46</v>
      </c>
      <c r="C1" s="20" t="s">
        <v>52</v>
      </c>
      <c r="D1" s="14" t="s">
        <v>53</v>
      </c>
      <c r="E1" s="16" t="s">
        <v>54</v>
      </c>
      <c r="F1" s="16" t="s">
        <v>55</v>
      </c>
      <c r="G1" s="21" t="s">
        <v>56</v>
      </c>
      <c r="H1" s="22" t="s">
        <v>57</v>
      </c>
      <c r="I1" s="23" t="s">
        <v>58</v>
      </c>
      <c r="J1" s="64" t="s">
        <v>55</v>
      </c>
      <c r="K1" s="21" t="s">
        <v>56</v>
      </c>
      <c r="L1" s="24" t="s">
        <v>59</v>
      </c>
      <c r="M1" s="24" t="s">
        <v>49</v>
      </c>
      <c r="N1" s="24" t="s">
        <v>123</v>
      </c>
    </row>
    <row r="2" spans="1:14" ht="21" customHeight="1">
      <c r="A2" s="25">
        <v>42704</v>
      </c>
      <c r="C2" s="14" t="s">
        <v>130</v>
      </c>
      <c r="D2" s="14" t="s">
        <v>48</v>
      </c>
      <c r="E2" s="17" t="s">
        <v>146</v>
      </c>
      <c r="F2" s="17" t="s">
        <v>128</v>
      </c>
      <c r="G2" s="14" t="s">
        <v>129</v>
      </c>
      <c r="J2" s="65" t="str">
        <f t="shared" ref="J2:J4" si="0">F2</f>
        <v>來店</v>
      </c>
      <c r="K2" s="15" t="str">
        <f t="shared" ref="K2:K4" si="1">G2</f>
        <v>中和</v>
      </c>
      <c r="L2" s="27">
        <f t="shared" ref="L2:L4" si="2">MONTH(A2)</f>
        <v>11</v>
      </c>
      <c r="M2" s="27">
        <f t="shared" ref="M2:M4" si="3">YEAR(A2)</f>
        <v>2016</v>
      </c>
      <c r="N2" s="13" t="str">
        <f t="shared" ref="N2:N4" si="4">C2</f>
        <v>王裕明</v>
      </c>
    </row>
    <row r="3" spans="1:14" ht="21" customHeight="1">
      <c r="A3" s="25">
        <v>42704</v>
      </c>
      <c r="C3" s="14" t="s">
        <v>132</v>
      </c>
      <c r="D3" s="14" t="s">
        <v>48</v>
      </c>
      <c r="E3" s="17" t="s">
        <v>147</v>
      </c>
      <c r="F3" s="17" t="s">
        <v>128</v>
      </c>
      <c r="G3" s="14" t="s">
        <v>129</v>
      </c>
      <c r="J3" s="65" t="str">
        <f t="shared" si="0"/>
        <v>來店</v>
      </c>
      <c r="K3" s="15" t="str">
        <f t="shared" si="1"/>
        <v>中和</v>
      </c>
      <c r="L3" s="27">
        <f t="shared" si="2"/>
        <v>11</v>
      </c>
      <c r="M3" s="27">
        <f t="shared" si="3"/>
        <v>2016</v>
      </c>
      <c r="N3" s="13" t="str">
        <f t="shared" si="4"/>
        <v>陳龍雲</v>
      </c>
    </row>
    <row r="4" spans="1:14" ht="21" customHeight="1">
      <c r="A4" s="25">
        <v>42704</v>
      </c>
      <c r="C4" s="14" t="s">
        <v>131</v>
      </c>
      <c r="D4" s="14" t="s">
        <v>48</v>
      </c>
      <c r="E4" s="17" t="s">
        <v>148</v>
      </c>
      <c r="F4" s="17" t="s">
        <v>128</v>
      </c>
      <c r="G4" s="14" t="s">
        <v>129</v>
      </c>
      <c r="J4" s="65" t="str">
        <f t="shared" si="0"/>
        <v>來店</v>
      </c>
      <c r="K4" s="15" t="str">
        <f t="shared" si="1"/>
        <v>中和</v>
      </c>
      <c r="L4" s="27">
        <f t="shared" si="2"/>
        <v>11</v>
      </c>
      <c r="M4" s="27">
        <f t="shared" si="3"/>
        <v>2016</v>
      </c>
      <c r="N4" s="13" t="str">
        <f t="shared" si="4"/>
        <v>盧培育</v>
      </c>
    </row>
  </sheetData>
  <autoFilter ref="A1:N4"/>
  <sortState ref="A2:O2596">
    <sortCondition ref="A2:A2596"/>
  </sortState>
  <phoneticPr fontId="1" type="noConversion"/>
  <pageMargins left="0.9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47"/>
  <sheetViews>
    <sheetView workbookViewId="0">
      <pane xSplit="2" ySplit="3" topLeftCell="CY4" activePane="bottomRight" state="frozen"/>
      <selection pane="topRight" activeCell="C1" sqref="C1"/>
      <selection pane="bottomLeft" activeCell="A5" sqref="A5"/>
      <selection pane="bottomRight" activeCell="DA26" sqref="DA26"/>
    </sheetView>
  </sheetViews>
  <sheetFormatPr defaultColWidth="9" defaultRowHeight="15"/>
  <cols>
    <col min="1" max="1" width="9.44140625" style="1" customWidth="1"/>
    <col min="2" max="2" width="12.109375" style="1" customWidth="1"/>
    <col min="3" max="4" width="5" style="1" hidden="1" customWidth="1"/>
    <col min="5" max="6" width="6.77734375" style="1" hidden="1" customWidth="1"/>
    <col min="7" max="7" width="5" style="1" hidden="1" customWidth="1"/>
    <col min="8" max="8" width="6.77734375" style="1" hidden="1" customWidth="1"/>
    <col min="9" max="10" width="5" style="1" hidden="1" customWidth="1"/>
    <col min="11" max="11" width="6.77734375" style="1" hidden="1" customWidth="1"/>
    <col min="12" max="12" width="6.44140625" style="1" hidden="1" customWidth="1"/>
    <col min="13" max="14" width="5" style="1" hidden="1" customWidth="1"/>
    <col min="15" max="15" width="6.77734375" style="1" hidden="1" customWidth="1"/>
    <col min="16" max="17" width="5" style="1" hidden="1" customWidth="1"/>
    <col min="18" max="18" width="6.77734375" style="1" hidden="1" customWidth="1"/>
    <col min="19" max="20" width="5" style="1" hidden="1" customWidth="1"/>
    <col min="21" max="21" width="6.77734375" style="1" hidden="1" customWidth="1"/>
    <col min="22" max="22" width="8" style="1" hidden="1" customWidth="1"/>
    <col min="23" max="24" width="5" style="1" hidden="1" customWidth="1"/>
    <col min="25" max="25" width="6.77734375" style="1" hidden="1" customWidth="1"/>
    <col min="26" max="27" width="5" style="1" hidden="1" customWidth="1"/>
    <col min="28" max="28" width="6.77734375" style="1" hidden="1" customWidth="1"/>
    <col min="29" max="30" width="5" style="1" hidden="1" customWidth="1"/>
    <col min="31" max="31" width="6.77734375" style="1" hidden="1" customWidth="1"/>
    <col min="32" max="32" width="8" style="1" hidden="1" customWidth="1"/>
    <col min="33" max="34" width="5" style="1" hidden="1" customWidth="1"/>
    <col min="35" max="35" width="6.77734375" style="1" hidden="1" customWidth="1"/>
    <col min="36" max="37" width="5" style="1" hidden="1" customWidth="1"/>
    <col min="38" max="38" width="6.77734375" style="1" hidden="1" customWidth="1"/>
    <col min="39" max="40" width="5" style="1" hidden="1" customWidth="1"/>
    <col min="41" max="41" width="6.77734375" style="1" hidden="1" customWidth="1"/>
    <col min="42" max="42" width="8" style="1" hidden="1" customWidth="1"/>
    <col min="43" max="43" width="5.44140625" style="1" hidden="1" customWidth="1"/>
    <col min="44" max="44" width="5" style="1" hidden="1" customWidth="1"/>
    <col min="45" max="45" width="6" style="1" hidden="1" customWidth="1"/>
    <col min="46" max="47" width="5" style="1" hidden="1" customWidth="1"/>
    <col min="48" max="48" width="6.77734375" style="1" hidden="1" customWidth="1"/>
    <col min="49" max="50" width="5" style="1" hidden="1" customWidth="1"/>
    <col min="51" max="51" width="6.77734375" style="1" hidden="1" customWidth="1"/>
    <col min="52" max="52" width="8" style="1" hidden="1" customWidth="1"/>
    <col min="53" max="54" width="5" style="1" hidden="1" customWidth="1"/>
    <col min="55" max="55" width="6.77734375" style="1" hidden="1" customWidth="1"/>
    <col min="56" max="57" width="5" style="1" hidden="1" customWidth="1"/>
    <col min="58" max="58" width="6.77734375" style="1" hidden="1" customWidth="1"/>
    <col min="59" max="60" width="5" style="1" hidden="1" customWidth="1"/>
    <col min="61" max="61" width="6.77734375" style="1" hidden="1" customWidth="1"/>
    <col min="62" max="62" width="8" style="1" hidden="1" customWidth="1"/>
    <col min="63" max="64" width="5" style="1" hidden="1" customWidth="1"/>
    <col min="65" max="65" width="6.77734375" style="1" hidden="1" customWidth="1"/>
    <col min="66" max="67" width="5" style="1" hidden="1" customWidth="1"/>
    <col min="68" max="68" width="6.77734375" style="1" hidden="1" customWidth="1"/>
    <col min="69" max="70" width="5" style="1" hidden="1" customWidth="1"/>
    <col min="71" max="71" width="6.77734375" style="1" hidden="1" customWidth="1"/>
    <col min="72" max="72" width="6.44140625" style="1" hidden="1" customWidth="1"/>
    <col min="73" max="74" width="5" style="1" hidden="1" customWidth="1"/>
    <col min="75" max="75" width="6.77734375" style="1" hidden="1" customWidth="1"/>
    <col min="76" max="77" width="5" style="1" hidden="1" customWidth="1"/>
    <col min="78" max="78" width="6.77734375" style="1" hidden="1" customWidth="1"/>
    <col min="79" max="80" width="5" style="1" hidden="1" customWidth="1"/>
    <col min="81" max="81" width="6.77734375" style="1" hidden="1" customWidth="1"/>
    <col min="82" max="82" width="7.44140625" style="1" hidden="1" customWidth="1"/>
    <col min="83" max="84" width="5" style="1" hidden="1" customWidth="1"/>
    <col min="85" max="85" width="6.77734375" style="1" hidden="1" customWidth="1"/>
    <col min="86" max="87" width="5" style="1" hidden="1" customWidth="1"/>
    <col min="88" max="88" width="6.77734375" style="1" hidden="1" customWidth="1"/>
    <col min="89" max="90" width="5" style="1" hidden="1" customWidth="1"/>
    <col min="91" max="91" width="6.77734375" style="1" hidden="1" customWidth="1"/>
    <col min="92" max="92" width="7.44140625" style="1" hidden="1" customWidth="1"/>
    <col min="93" max="94" width="5" style="1" hidden="1" customWidth="1"/>
    <col min="95" max="95" width="6.77734375" style="1" hidden="1" customWidth="1"/>
    <col min="96" max="97" width="5" style="1" hidden="1" customWidth="1"/>
    <col min="98" max="98" width="6.77734375" style="1" hidden="1" customWidth="1"/>
    <col min="99" max="100" width="5" style="1" hidden="1" customWidth="1"/>
    <col min="101" max="101" width="6.77734375" style="1" hidden="1" customWidth="1"/>
    <col min="102" max="102" width="6.44140625" style="1" hidden="1" customWidth="1"/>
    <col min="103" max="104" width="5" style="1" customWidth="1"/>
    <col min="105" max="105" width="6.77734375" style="1" customWidth="1"/>
    <col min="106" max="107" width="5" style="1" customWidth="1"/>
    <col min="108" max="108" width="6.77734375" style="1" customWidth="1"/>
    <col min="109" max="110" width="5" style="1" customWidth="1"/>
    <col min="111" max="111" width="6.77734375" style="1" customWidth="1"/>
    <col min="112" max="112" width="8.33203125" style="1" customWidth="1"/>
    <col min="113" max="114" width="5" style="1" hidden="1" customWidth="1"/>
    <col min="115" max="115" width="6.77734375" style="1" hidden="1" customWidth="1"/>
    <col min="116" max="117" width="5" style="1" hidden="1" customWidth="1"/>
    <col min="118" max="118" width="6.77734375" style="1" hidden="1" customWidth="1"/>
    <col min="119" max="120" width="5" style="1" hidden="1" customWidth="1"/>
    <col min="121" max="121" width="6.77734375" style="1" hidden="1" customWidth="1"/>
    <col min="122" max="122" width="7.44140625" style="1" hidden="1" customWidth="1"/>
    <col min="123" max="123" width="6.77734375" style="1" bestFit="1" customWidth="1"/>
    <col min="124" max="124" width="5" style="1" bestFit="1" customWidth="1"/>
    <col min="125" max="125" width="6.77734375" style="1" bestFit="1" customWidth="1"/>
    <col min="126" max="126" width="9" style="1" customWidth="1"/>
    <col min="127" max="128" width="5" style="1" bestFit="1" customWidth="1"/>
    <col min="129" max="129" width="6.77734375" style="1" bestFit="1" customWidth="1"/>
    <col min="130" max="130" width="9.44140625" style="1" customWidth="1"/>
    <col min="131" max="131" width="6.77734375" style="1" bestFit="1" customWidth="1"/>
    <col min="132" max="132" width="5" style="1" bestFit="1" customWidth="1"/>
    <col min="133" max="133" width="8.44140625" style="1" bestFit="1" customWidth="1"/>
    <col min="134" max="134" width="9.77734375" style="1" customWidth="1"/>
    <col min="135" max="135" width="6.109375" style="11" customWidth="1"/>
    <col min="136" max="16384" width="9" style="1"/>
  </cols>
  <sheetData>
    <row r="1" spans="1:137" ht="15.6" thickBot="1">
      <c r="A1" s="7" t="s">
        <v>157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</row>
    <row r="2" spans="1:137" ht="13.8" customHeight="1">
      <c r="A2" s="113" t="s">
        <v>29</v>
      </c>
      <c r="B2" s="115" t="s">
        <v>30</v>
      </c>
      <c r="C2" s="107">
        <v>1</v>
      </c>
      <c r="D2" s="107"/>
      <c r="E2" s="107"/>
      <c r="F2" s="107"/>
      <c r="G2" s="107"/>
      <c r="H2" s="107"/>
      <c r="I2" s="107"/>
      <c r="J2" s="107"/>
      <c r="K2" s="107"/>
      <c r="L2" s="108"/>
      <c r="M2" s="106">
        <v>2</v>
      </c>
      <c r="N2" s="107"/>
      <c r="O2" s="107"/>
      <c r="P2" s="107"/>
      <c r="Q2" s="107"/>
      <c r="R2" s="107"/>
      <c r="S2" s="107"/>
      <c r="T2" s="107"/>
      <c r="U2" s="107"/>
      <c r="V2" s="108"/>
      <c r="W2" s="106">
        <v>3</v>
      </c>
      <c r="X2" s="107"/>
      <c r="Y2" s="107"/>
      <c r="Z2" s="107"/>
      <c r="AA2" s="107"/>
      <c r="AB2" s="107"/>
      <c r="AC2" s="107"/>
      <c r="AD2" s="107"/>
      <c r="AE2" s="107"/>
      <c r="AF2" s="108"/>
      <c r="AG2" s="106">
        <v>4</v>
      </c>
      <c r="AH2" s="107"/>
      <c r="AI2" s="107"/>
      <c r="AJ2" s="107"/>
      <c r="AK2" s="107"/>
      <c r="AL2" s="107"/>
      <c r="AM2" s="107"/>
      <c r="AN2" s="107"/>
      <c r="AO2" s="107"/>
      <c r="AP2" s="108"/>
      <c r="AQ2" s="106">
        <v>5</v>
      </c>
      <c r="AR2" s="107"/>
      <c r="AS2" s="107"/>
      <c r="AT2" s="107"/>
      <c r="AU2" s="107"/>
      <c r="AV2" s="107"/>
      <c r="AW2" s="107"/>
      <c r="AX2" s="107"/>
      <c r="AY2" s="107"/>
      <c r="AZ2" s="108"/>
      <c r="BA2" s="106">
        <v>6</v>
      </c>
      <c r="BB2" s="107"/>
      <c r="BC2" s="107"/>
      <c r="BD2" s="107"/>
      <c r="BE2" s="107"/>
      <c r="BF2" s="107"/>
      <c r="BG2" s="107"/>
      <c r="BH2" s="107"/>
      <c r="BI2" s="107"/>
      <c r="BJ2" s="108"/>
      <c r="BK2" s="106">
        <v>7</v>
      </c>
      <c r="BL2" s="107"/>
      <c r="BM2" s="107"/>
      <c r="BN2" s="107"/>
      <c r="BO2" s="107"/>
      <c r="BP2" s="107"/>
      <c r="BQ2" s="107"/>
      <c r="BR2" s="107"/>
      <c r="BS2" s="107"/>
      <c r="BT2" s="108"/>
      <c r="BU2" s="106">
        <v>8</v>
      </c>
      <c r="BV2" s="107"/>
      <c r="BW2" s="107"/>
      <c r="BX2" s="107"/>
      <c r="BY2" s="107"/>
      <c r="BZ2" s="107"/>
      <c r="CA2" s="107"/>
      <c r="CB2" s="107"/>
      <c r="CC2" s="107"/>
      <c r="CD2" s="108"/>
      <c r="CE2" s="106">
        <v>9</v>
      </c>
      <c r="CF2" s="107"/>
      <c r="CG2" s="107"/>
      <c r="CH2" s="107"/>
      <c r="CI2" s="107"/>
      <c r="CJ2" s="107"/>
      <c r="CK2" s="107"/>
      <c r="CL2" s="107"/>
      <c r="CM2" s="107"/>
      <c r="CN2" s="107"/>
      <c r="CO2" s="109">
        <v>10</v>
      </c>
      <c r="CP2" s="107"/>
      <c r="CQ2" s="107"/>
      <c r="CR2" s="107"/>
      <c r="CS2" s="107"/>
      <c r="CT2" s="107"/>
      <c r="CU2" s="107"/>
      <c r="CV2" s="107"/>
      <c r="CW2" s="107"/>
      <c r="CX2" s="110"/>
      <c r="CY2" s="107">
        <v>11</v>
      </c>
      <c r="CZ2" s="107"/>
      <c r="DA2" s="107"/>
      <c r="DB2" s="107"/>
      <c r="DC2" s="107"/>
      <c r="DD2" s="107"/>
      <c r="DE2" s="107"/>
      <c r="DF2" s="107"/>
      <c r="DG2" s="107"/>
      <c r="DH2" s="108"/>
      <c r="DI2" s="106">
        <v>12</v>
      </c>
      <c r="DJ2" s="107"/>
      <c r="DK2" s="107"/>
      <c r="DL2" s="107"/>
      <c r="DM2" s="107"/>
      <c r="DN2" s="107"/>
      <c r="DO2" s="107"/>
      <c r="DP2" s="107"/>
      <c r="DQ2" s="107"/>
      <c r="DR2" s="107"/>
      <c r="DS2" s="103" t="s">
        <v>36</v>
      </c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5"/>
    </row>
    <row r="3" spans="1:137" ht="31.2" customHeight="1" thickBot="1">
      <c r="A3" s="114"/>
      <c r="B3" s="116"/>
      <c r="C3" s="54" t="s">
        <v>38</v>
      </c>
      <c r="D3" s="55" t="s">
        <v>41</v>
      </c>
      <c r="E3" s="55" t="s">
        <v>42</v>
      </c>
      <c r="F3" s="56" t="s">
        <v>34</v>
      </c>
      <c r="G3" s="55" t="s">
        <v>41</v>
      </c>
      <c r="H3" s="55" t="s">
        <v>42</v>
      </c>
      <c r="I3" s="57" t="s">
        <v>37</v>
      </c>
      <c r="J3" s="58" t="s">
        <v>41</v>
      </c>
      <c r="K3" s="58" t="s">
        <v>43</v>
      </c>
      <c r="L3" s="58" t="s">
        <v>35</v>
      </c>
      <c r="M3" s="56" t="s">
        <v>38</v>
      </c>
      <c r="N3" s="55" t="s">
        <v>41</v>
      </c>
      <c r="O3" s="55" t="s">
        <v>42</v>
      </c>
      <c r="P3" s="56" t="s">
        <v>34</v>
      </c>
      <c r="Q3" s="55" t="s">
        <v>41</v>
      </c>
      <c r="R3" s="55" t="s">
        <v>42</v>
      </c>
      <c r="S3" s="57" t="s">
        <v>37</v>
      </c>
      <c r="T3" s="58" t="s">
        <v>41</v>
      </c>
      <c r="U3" s="58" t="s">
        <v>43</v>
      </c>
      <c r="V3" s="58" t="s">
        <v>35</v>
      </c>
      <c r="W3" s="56" t="s">
        <v>38</v>
      </c>
      <c r="X3" s="55" t="s">
        <v>41</v>
      </c>
      <c r="Y3" s="55" t="s">
        <v>42</v>
      </c>
      <c r="Z3" s="56" t="s">
        <v>34</v>
      </c>
      <c r="AA3" s="55" t="s">
        <v>41</v>
      </c>
      <c r="AB3" s="55" t="s">
        <v>42</v>
      </c>
      <c r="AC3" s="57" t="s">
        <v>37</v>
      </c>
      <c r="AD3" s="58" t="s">
        <v>41</v>
      </c>
      <c r="AE3" s="58" t="s">
        <v>42</v>
      </c>
      <c r="AF3" s="58" t="s">
        <v>35</v>
      </c>
      <c r="AG3" s="56" t="s">
        <v>38</v>
      </c>
      <c r="AH3" s="55" t="s">
        <v>41</v>
      </c>
      <c r="AI3" s="55" t="s">
        <v>42</v>
      </c>
      <c r="AJ3" s="56" t="s">
        <v>34</v>
      </c>
      <c r="AK3" s="55" t="s">
        <v>41</v>
      </c>
      <c r="AL3" s="55" t="s">
        <v>42</v>
      </c>
      <c r="AM3" s="57" t="s">
        <v>37</v>
      </c>
      <c r="AN3" s="58" t="s">
        <v>41</v>
      </c>
      <c r="AO3" s="58" t="s">
        <v>42</v>
      </c>
      <c r="AP3" s="58" t="s">
        <v>35</v>
      </c>
      <c r="AQ3" s="56" t="s">
        <v>38</v>
      </c>
      <c r="AR3" s="55" t="s">
        <v>41</v>
      </c>
      <c r="AS3" s="55" t="s">
        <v>42</v>
      </c>
      <c r="AT3" s="56" t="s">
        <v>34</v>
      </c>
      <c r="AU3" s="55" t="s">
        <v>41</v>
      </c>
      <c r="AV3" s="55" t="s">
        <v>42</v>
      </c>
      <c r="AW3" s="57" t="s">
        <v>37</v>
      </c>
      <c r="AX3" s="58" t="s">
        <v>41</v>
      </c>
      <c r="AY3" s="58" t="s">
        <v>42</v>
      </c>
      <c r="AZ3" s="58" t="s">
        <v>35</v>
      </c>
      <c r="BA3" s="56" t="s">
        <v>38</v>
      </c>
      <c r="BB3" s="55" t="s">
        <v>41</v>
      </c>
      <c r="BC3" s="55" t="s">
        <v>42</v>
      </c>
      <c r="BD3" s="56" t="s">
        <v>34</v>
      </c>
      <c r="BE3" s="55" t="s">
        <v>41</v>
      </c>
      <c r="BF3" s="55" t="s">
        <v>42</v>
      </c>
      <c r="BG3" s="57" t="s">
        <v>37</v>
      </c>
      <c r="BH3" s="58" t="s">
        <v>41</v>
      </c>
      <c r="BI3" s="58" t="s">
        <v>42</v>
      </c>
      <c r="BJ3" s="58" t="s">
        <v>35</v>
      </c>
      <c r="BK3" s="56" t="s">
        <v>38</v>
      </c>
      <c r="BL3" s="55" t="s">
        <v>41</v>
      </c>
      <c r="BM3" s="55" t="s">
        <v>42</v>
      </c>
      <c r="BN3" s="56" t="s">
        <v>34</v>
      </c>
      <c r="BO3" s="55" t="s">
        <v>41</v>
      </c>
      <c r="BP3" s="55" t="s">
        <v>42</v>
      </c>
      <c r="BQ3" s="57" t="s">
        <v>37</v>
      </c>
      <c r="BR3" s="58" t="s">
        <v>41</v>
      </c>
      <c r="BS3" s="58" t="s">
        <v>42</v>
      </c>
      <c r="BT3" s="58" t="s">
        <v>35</v>
      </c>
      <c r="BU3" s="56" t="s">
        <v>21</v>
      </c>
      <c r="BV3" s="55" t="s">
        <v>63</v>
      </c>
      <c r="BW3" s="55" t="s">
        <v>64</v>
      </c>
      <c r="BX3" s="56" t="s">
        <v>1</v>
      </c>
      <c r="BY3" s="55" t="s">
        <v>63</v>
      </c>
      <c r="BZ3" s="55" t="s">
        <v>64</v>
      </c>
      <c r="CA3" s="57" t="s">
        <v>47</v>
      </c>
      <c r="CB3" s="58" t="s">
        <v>63</v>
      </c>
      <c r="CC3" s="58" t="s">
        <v>64</v>
      </c>
      <c r="CD3" s="58" t="s">
        <v>65</v>
      </c>
      <c r="CE3" s="56" t="s">
        <v>38</v>
      </c>
      <c r="CF3" s="55" t="s">
        <v>41</v>
      </c>
      <c r="CG3" s="55" t="s">
        <v>42</v>
      </c>
      <c r="CH3" s="56" t="s">
        <v>34</v>
      </c>
      <c r="CI3" s="55" t="s">
        <v>41</v>
      </c>
      <c r="CJ3" s="55" t="s">
        <v>42</v>
      </c>
      <c r="CK3" s="57" t="s">
        <v>37</v>
      </c>
      <c r="CL3" s="58" t="s">
        <v>41</v>
      </c>
      <c r="CM3" s="58" t="s">
        <v>42</v>
      </c>
      <c r="CN3" s="59" t="s">
        <v>35</v>
      </c>
      <c r="CO3" s="60" t="s">
        <v>21</v>
      </c>
      <c r="CP3" s="55" t="s">
        <v>63</v>
      </c>
      <c r="CQ3" s="55" t="s">
        <v>64</v>
      </c>
      <c r="CR3" s="56" t="s">
        <v>1</v>
      </c>
      <c r="CS3" s="55" t="s">
        <v>63</v>
      </c>
      <c r="CT3" s="55" t="s">
        <v>64</v>
      </c>
      <c r="CU3" s="57" t="s">
        <v>37</v>
      </c>
      <c r="CV3" s="58" t="s">
        <v>41</v>
      </c>
      <c r="CW3" s="58" t="s">
        <v>42</v>
      </c>
      <c r="CX3" s="61" t="s">
        <v>35</v>
      </c>
      <c r="CY3" s="54" t="s">
        <v>38</v>
      </c>
      <c r="CZ3" s="55" t="s">
        <v>41</v>
      </c>
      <c r="DA3" s="55" t="s">
        <v>42</v>
      </c>
      <c r="DB3" s="56" t="s">
        <v>34</v>
      </c>
      <c r="DC3" s="55" t="s">
        <v>41</v>
      </c>
      <c r="DD3" s="55" t="s">
        <v>42</v>
      </c>
      <c r="DE3" s="57" t="s">
        <v>47</v>
      </c>
      <c r="DF3" s="58" t="s">
        <v>63</v>
      </c>
      <c r="DG3" s="58" t="s">
        <v>64</v>
      </c>
      <c r="DH3" s="58" t="s">
        <v>65</v>
      </c>
      <c r="DI3" s="56" t="s">
        <v>21</v>
      </c>
      <c r="DJ3" s="55" t="s">
        <v>63</v>
      </c>
      <c r="DK3" s="55" t="s">
        <v>64</v>
      </c>
      <c r="DL3" s="56" t="s">
        <v>1</v>
      </c>
      <c r="DM3" s="55" t="s">
        <v>63</v>
      </c>
      <c r="DN3" s="55" t="s">
        <v>64</v>
      </c>
      <c r="DO3" s="57" t="s">
        <v>47</v>
      </c>
      <c r="DP3" s="58" t="s">
        <v>63</v>
      </c>
      <c r="DQ3" s="58" t="s">
        <v>64</v>
      </c>
      <c r="DR3" s="59" t="s">
        <v>65</v>
      </c>
      <c r="DS3" s="60" t="s">
        <v>38</v>
      </c>
      <c r="DT3" s="55" t="s">
        <v>41</v>
      </c>
      <c r="DU3" s="55" t="s">
        <v>42</v>
      </c>
      <c r="DV3" s="58" t="s">
        <v>39</v>
      </c>
      <c r="DW3" s="56" t="s">
        <v>34</v>
      </c>
      <c r="DX3" s="55" t="s">
        <v>41</v>
      </c>
      <c r="DY3" s="55" t="s">
        <v>42</v>
      </c>
      <c r="DZ3" s="58" t="s">
        <v>40</v>
      </c>
      <c r="EA3" s="57" t="s">
        <v>37</v>
      </c>
      <c r="EB3" s="58" t="s">
        <v>41</v>
      </c>
      <c r="EC3" s="59" t="s">
        <v>43</v>
      </c>
      <c r="ED3" s="61" t="s">
        <v>35</v>
      </c>
      <c r="EE3" s="12"/>
      <c r="EF3" s="2"/>
      <c r="EG3" s="2"/>
    </row>
    <row r="4" spans="1:137" s="7" customFormat="1" ht="13.5" customHeight="1">
      <c r="A4" s="117" t="s">
        <v>27</v>
      </c>
      <c r="B4" s="83" t="s">
        <v>135</v>
      </c>
      <c r="C4" s="49"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6">
        <v>0</v>
      </c>
      <c r="J4" s="46">
        <v>0</v>
      </c>
      <c r="K4" s="46">
        <v>0</v>
      </c>
      <c r="L4" s="50">
        <v>0</v>
      </c>
      <c r="M4" s="45">
        <v>0</v>
      </c>
      <c r="N4" s="45">
        <v>0</v>
      </c>
      <c r="O4" s="45">
        <v>0</v>
      </c>
      <c r="P4" s="45">
        <v>0</v>
      </c>
      <c r="Q4" s="45">
        <v>0</v>
      </c>
      <c r="R4" s="45">
        <v>0</v>
      </c>
      <c r="S4" s="46">
        <v>0</v>
      </c>
      <c r="T4" s="46">
        <v>0</v>
      </c>
      <c r="U4" s="46">
        <v>0</v>
      </c>
      <c r="V4" s="47">
        <v>0</v>
      </c>
      <c r="W4" s="45">
        <v>0</v>
      </c>
      <c r="X4" s="45">
        <v>0</v>
      </c>
      <c r="Y4" s="45">
        <v>0</v>
      </c>
      <c r="Z4" s="45">
        <v>0</v>
      </c>
      <c r="AA4" s="45">
        <v>0</v>
      </c>
      <c r="AB4" s="45">
        <v>0</v>
      </c>
      <c r="AC4" s="46">
        <v>0</v>
      </c>
      <c r="AD4" s="46">
        <v>0</v>
      </c>
      <c r="AE4" s="46">
        <v>0</v>
      </c>
      <c r="AF4" s="47">
        <v>0</v>
      </c>
      <c r="AG4" s="45">
        <v>0</v>
      </c>
      <c r="AH4" s="45">
        <v>0</v>
      </c>
      <c r="AI4" s="45">
        <v>0</v>
      </c>
      <c r="AJ4" s="45">
        <v>0</v>
      </c>
      <c r="AK4" s="45">
        <v>0</v>
      </c>
      <c r="AL4" s="45">
        <v>0</v>
      </c>
      <c r="AM4" s="46">
        <v>0</v>
      </c>
      <c r="AN4" s="46">
        <v>0</v>
      </c>
      <c r="AO4" s="46">
        <v>0</v>
      </c>
      <c r="AP4" s="47">
        <v>0</v>
      </c>
      <c r="AQ4" s="45">
        <v>0</v>
      </c>
      <c r="AR4" s="45">
        <v>0</v>
      </c>
      <c r="AS4" s="45">
        <v>0</v>
      </c>
      <c r="AT4" s="45">
        <v>0</v>
      </c>
      <c r="AU4" s="45">
        <v>0</v>
      </c>
      <c r="AV4" s="45">
        <v>0</v>
      </c>
      <c r="AW4" s="46">
        <v>0</v>
      </c>
      <c r="AX4" s="46">
        <v>0</v>
      </c>
      <c r="AY4" s="46">
        <v>0</v>
      </c>
      <c r="AZ4" s="47">
        <v>0</v>
      </c>
      <c r="BA4" s="45">
        <v>0</v>
      </c>
      <c r="BB4" s="45">
        <v>0</v>
      </c>
      <c r="BC4" s="45">
        <v>0</v>
      </c>
      <c r="BD4" s="45">
        <v>0</v>
      </c>
      <c r="BE4" s="45">
        <v>0</v>
      </c>
      <c r="BF4" s="45">
        <v>0</v>
      </c>
      <c r="BG4" s="46">
        <v>0</v>
      </c>
      <c r="BH4" s="46">
        <v>0</v>
      </c>
      <c r="BI4" s="46">
        <v>0</v>
      </c>
      <c r="BJ4" s="47">
        <v>0</v>
      </c>
      <c r="BK4" s="45">
        <v>0</v>
      </c>
      <c r="BL4" s="45">
        <v>0</v>
      </c>
      <c r="BM4" s="45">
        <v>0</v>
      </c>
      <c r="BN4" s="45">
        <v>0</v>
      </c>
      <c r="BO4" s="45">
        <v>0</v>
      </c>
      <c r="BP4" s="45">
        <v>0</v>
      </c>
      <c r="BQ4" s="46">
        <v>0</v>
      </c>
      <c r="BR4" s="46">
        <v>0</v>
      </c>
      <c r="BS4" s="46">
        <v>0</v>
      </c>
      <c r="BT4" s="47">
        <v>0</v>
      </c>
      <c r="BU4" s="45">
        <v>0</v>
      </c>
      <c r="BV4" s="45">
        <v>0</v>
      </c>
      <c r="BW4" s="45">
        <v>0</v>
      </c>
      <c r="BX4" s="45">
        <v>0</v>
      </c>
      <c r="BY4" s="45">
        <v>0</v>
      </c>
      <c r="BZ4" s="45">
        <v>0</v>
      </c>
      <c r="CA4" s="46">
        <v>0</v>
      </c>
      <c r="CB4" s="46">
        <v>0</v>
      </c>
      <c r="CC4" s="46">
        <v>0</v>
      </c>
      <c r="CD4" s="47">
        <v>0</v>
      </c>
      <c r="CE4" s="45">
        <v>0</v>
      </c>
      <c r="CF4" s="45">
        <v>0</v>
      </c>
      <c r="CG4" s="45">
        <v>0</v>
      </c>
      <c r="CH4" s="45">
        <v>0</v>
      </c>
      <c r="CI4" s="45">
        <v>0</v>
      </c>
      <c r="CJ4" s="45">
        <v>0</v>
      </c>
      <c r="CK4" s="46">
        <v>0</v>
      </c>
      <c r="CL4" s="46">
        <v>0</v>
      </c>
      <c r="CM4" s="46">
        <v>0</v>
      </c>
      <c r="CN4" s="48">
        <v>0</v>
      </c>
      <c r="CO4" s="49">
        <v>0</v>
      </c>
      <c r="CP4" s="45">
        <v>0</v>
      </c>
      <c r="CQ4" s="45">
        <v>0</v>
      </c>
      <c r="CR4" s="45">
        <v>0</v>
      </c>
      <c r="CS4" s="45">
        <v>0</v>
      </c>
      <c r="CT4" s="45">
        <v>0</v>
      </c>
      <c r="CU4" s="46">
        <v>0</v>
      </c>
      <c r="CV4" s="46">
        <v>0</v>
      </c>
      <c r="CW4" s="46">
        <v>0</v>
      </c>
      <c r="CX4" s="50">
        <v>0</v>
      </c>
      <c r="CY4" s="49">
        <f>COUNTIFS('(手KEY資料)_展助來店'!$C:$C,'來店成交率_01-11'!$B4,'(手KEY資料)_展助來店'!$L:$L,$CY$2,'(手KEY資料)_展助來店'!$K:$K,"中和")</f>
        <v>0</v>
      </c>
      <c r="CZ4" s="45">
        <f>COUNTIFS('(有望系統)_來店成交現有客戶_01-10(累)'!$E:$E,$B4,'(有望系統)_來店成交現有客戶_01-10(累)'!$BJ:$BJ,$CY$2,'(有望系統)_來店成交現有客戶_01-10(累)'!$BM:$BM,$CY$2,'(有望系統)_來店成交現有客戶_01-10(累)'!$BN:$BN,"中和")</f>
        <v>0</v>
      </c>
      <c r="DA4" s="45">
        <f>COUNTIFS('(有望系統)_來店成交現有客戶_01-10(累)'!$E:$E,$B4,'(有望系統)_來店成交現有客戶_01-10(累)'!$BN:$BN,"中和",'(有望系統)_來店成交現有客戶_01-10(累)'!$BJ:$BJ,$CY$2)-CZ4</f>
        <v>0</v>
      </c>
      <c r="DB4" s="45">
        <f>COUNTIFS('(手KEY資料)_展助來店'!$C:$C,'來店成交率_01-11'!$B4,'(手KEY資料)_展助來店'!$L:$L,$CY$2,'(手KEY資料)_展助來店'!$K:$K,"新店")</f>
        <v>0</v>
      </c>
      <c r="DC4" s="45">
        <f>COUNTIFS('(有望系統)_來店成交現有客戶_01-10(累)'!$E:$E,$B4,'(有望系統)_來店成交現有客戶_01-10(累)'!$BJ:$BJ,$CY$2,'(有望系統)_來店成交現有客戶_01-10(累)'!$BM:$BM,$CY$2,'(有望系統)_來店成交現有客戶_01-10(累)'!$BN:$BN,"新店")</f>
        <v>0</v>
      </c>
      <c r="DD4" s="45">
        <f>COUNTIFS('(有望系統)_來店成交現有客戶_01-10(累)'!$E:$E,$B4,'(有望系統)_來店成交現有客戶_01-10(累)'!$BN:$BN,"新店",'(有望系統)_來店成交現有客戶_01-10(累)'!$BJ:$BJ,$CY$2)-DC4</f>
        <v>0</v>
      </c>
      <c r="DE4" s="46">
        <f t="shared" ref="DE4" si="0">CY4+DB4</f>
        <v>0</v>
      </c>
      <c r="DF4" s="46">
        <f>CZ4+DC4</f>
        <v>0</v>
      </c>
      <c r="DG4" s="46">
        <f>DA4+DD4</f>
        <v>0</v>
      </c>
      <c r="DH4" s="50">
        <f>IF(DE4=0,0,(DF4+DG4)/DE4)</f>
        <v>0</v>
      </c>
      <c r="DI4" s="49"/>
      <c r="DJ4" s="45"/>
      <c r="DK4" s="45"/>
      <c r="DL4" s="45"/>
      <c r="DM4" s="45"/>
      <c r="DN4" s="45"/>
      <c r="DO4" s="46"/>
      <c r="DP4" s="46"/>
      <c r="DQ4" s="46"/>
      <c r="DR4" s="50"/>
      <c r="DS4" s="49">
        <f t="shared" ref="DS4:DS14" si="1">C4+M4+W4+AG4+AQ4+BA4+BK4+BU4+CE4+CO4+CY4+DI4</f>
        <v>0</v>
      </c>
      <c r="DT4" s="45">
        <f t="shared" ref="DT4:DT14" si="2">D4+N4+X4+AH4+AR4+BB4+BL4+BV4+CF4+CP4+CZ4+DJ4</f>
        <v>0</v>
      </c>
      <c r="DU4" s="45">
        <f t="shared" ref="DU4:DU14" si="3">E4+O4+Y4+AI4+AS4+BC4+BM4+BW4+CG4+CQ4+DA4+DK4</f>
        <v>0</v>
      </c>
      <c r="DV4" s="51">
        <f>IF(DS4=0,0,(DT4+DU4)/DS4)</f>
        <v>0</v>
      </c>
      <c r="DW4" s="45">
        <f t="shared" ref="DW4:DW14" si="4">F4+P4+Z4+AJ4+AT4+BD4+BN4+BX4+CH4+CR4+DB4+DL4</f>
        <v>0</v>
      </c>
      <c r="DX4" s="45">
        <f t="shared" ref="DX4:DX14" si="5">G4+Q4+AA4+AK4+AU4+BE4+BO4+BY4+CI4+CS4+DC4+DM4</f>
        <v>0</v>
      </c>
      <c r="DY4" s="45">
        <f t="shared" ref="DY4:DY14" si="6">H4+R4+AB4+AL4+AV4+BF4+BP4+BZ4+CJ4+CT4+DD4+DN4</f>
        <v>0</v>
      </c>
      <c r="DZ4" s="51">
        <f>IF(DW4=0,0,(DX4+DY4)/DW4)</f>
        <v>0</v>
      </c>
      <c r="EA4" s="46">
        <f>DS4+DW4</f>
        <v>0</v>
      </c>
      <c r="EB4" s="46">
        <f t="shared" ref="EB4:EB14" si="7">DT4+DX4</f>
        <v>0</v>
      </c>
      <c r="EC4" s="52">
        <f t="shared" ref="EC4:EC14" si="8">DU4+DY4</f>
        <v>0</v>
      </c>
      <c r="ED4" s="53">
        <f>IF(EA4=0,0,(EB4+EC4)/EA4)</f>
        <v>0</v>
      </c>
      <c r="EE4" s="66" t="str">
        <f t="shared" ref="EE4:EE24" si="9">IF(RANK(ED4,$ED$4:$ED$43,0)&gt;3,"",RANK(ED4,$ED$4:$ED$43,0))</f>
        <v/>
      </c>
    </row>
    <row r="5" spans="1:137" s="7" customFormat="1" ht="13.5" customHeight="1">
      <c r="A5" s="117"/>
      <c r="B5" s="30" t="s">
        <v>12</v>
      </c>
      <c r="C5" s="49">
        <v>2</v>
      </c>
      <c r="D5" s="45">
        <v>1</v>
      </c>
      <c r="E5" s="45">
        <v>0</v>
      </c>
      <c r="F5" s="45">
        <v>3</v>
      </c>
      <c r="G5" s="45">
        <v>1</v>
      </c>
      <c r="H5" s="45">
        <v>0</v>
      </c>
      <c r="I5" s="3">
        <v>5</v>
      </c>
      <c r="J5" s="3">
        <v>2</v>
      </c>
      <c r="K5" s="3">
        <v>0</v>
      </c>
      <c r="L5" s="35">
        <v>0.4</v>
      </c>
      <c r="M5" s="81">
        <v>0</v>
      </c>
      <c r="N5" s="81">
        <v>0</v>
      </c>
      <c r="O5" s="81">
        <v>0</v>
      </c>
      <c r="P5" s="81">
        <v>2</v>
      </c>
      <c r="Q5" s="81">
        <v>0</v>
      </c>
      <c r="R5" s="81">
        <v>0</v>
      </c>
      <c r="S5" s="3">
        <v>2</v>
      </c>
      <c r="T5" s="3">
        <v>0</v>
      </c>
      <c r="U5" s="3">
        <v>0</v>
      </c>
      <c r="V5" s="5">
        <v>0</v>
      </c>
      <c r="W5" s="4">
        <v>4</v>
      </c>
      <c r="X5" s="4">
        <v>0</v>
      </c>
      <c r="Y5" s="4">
        <v>0</v>
      </c>
      <c r="Z5" s="4">
        <v>1</v>
      </c>
      <c r="AA5" s="4">
        <v>0</v>
      </c>
      <c r="AB5" s="4">
        <v>0</v>
      </c>
      <c r="AC5" s="3">
        <v>5</v>
      </c>
      <c r="AD5" s="3">
        <v>0</v>
      </c>
      <c r="AE5" s="3">
        <v>0</v>
      </c>
      <c r="AF5" s="5">
        <v>0</v>
      </c>
      <c r="AG5" s="4">
        <v>5</v>
      </c>
      <c r="AH5" s="45">
        <v>1</v>
      </c>
      <c r="AI5" s="4">
        <v>2</v>
      </c>
      <c r="AJ5" s="4">
        <v>1</v>
      </c>
      <c r="AK5" s="4">
        <v>0</v>
      </c>
      <c r="AL5" s="4">
        <v>0</v>
      </c>
      <c r="AM5" s="3">
        <v>6</v>
      </c>
      <c r="AN5" s="3">
        <v>1</v>
      </c>
      <c r="AO5" s="3">
        <v>2</v>
      </c>
      <c r="AP5" s="5">
        <v>0.5</v>
      </c>
      <c r="AQ5" s="4">
        <v>5</v>
      </c>
      <c r="AR5" s="4">
        <v>1</v>
      </c>
      <c r="AS5" s="4">
        <v>1</v>
      </c>
      <c r="AT5" s="4">
        <v>2</v>
      </c>
      <c r="AU5" s="4">
        <v>0</v>
      </c>
      <c r="AV5" s="4">
        <v>0</v>
      </c>
      <c r="AW5" s="3">
        <v>7</v>
      </c>
      <c r="AX5" s="3">
        <v>1</v>
      </c>
      <c r="AY5" s="3">
        <v>1</v>
      </c>
      <c r="AZ5" s="5">
        <v>0.2857142857142857</v>
      </c>
      <c r="BA5" s="4">
        <v>6</v>
      </c>
      <c r="BB5" s="4">
        <v>0</v>
      </c>
      <c r="BC5" s="4">
        <v>1</v>
      </c>
      <c r="BD5" s="4">
        <v>1</v>
      </c>
      <c r="BE5" s="4">
        <v>0</v>
      </c>
      <c r="BF5" s="4">
        <v>0</v>
      </c>
      <c r="BG5" s="3">
        <v>7</v>
      </c>
      <c r="BH5" s="3">
        <v>0</v>
      </c>
      <c r="BI5" s="3">
        <v>1</v>
      </c>
      <c r="BJ5" s="5">
        <v>0.14285714285714285</v>
      </c>
      <c r="BK5" s="4">
        <v>4</v>
      </c>
      <c r="BL5" s="4">
        <v>0</v>
      </c>
      <c r="BM5" s="4">
        <v>1</v>
      </c>
      <c r="BN5" s="4">
        <v>2</v>
      </c>
      <c r="BO5" s="4">
        <v>0</v>
      </c>
      <c r="BP5" s="4">
        <v>0</v>
      </c>
      <c r="BQ5" s="3">
        <v>6</v>
      </c>
      <c r="BR5" s="3">
        <v>0</v>
      </c>
      <c r="BS5" s="3">
        <v>1</v>
      </c>
      <c r="BT5" s="5">
        <v>0.16666666666666666</v>
      </c>
      <c r="BU5" s="4">
        <v>2</v>
      </c>
      <c r="BV5" s="4">
        <v>0</v>
      </c>
      <c r="BW5" s="4">
        <v>1</v>
      </c>
      <c r="BX5" s="4">
        <v>0</v>
      </c>
      <c r="BY5" s="4">
        <v>0</v>
      </c>
      <c r="BZ5" s="4">
        <v>0</v>
      </c>
      <c r="CA5" s="3">
        <v>2</v>
      </c>
      <c r="CB5" s="3">
        <v>0</v>
      </c>
      <c r="CC5" s="3">
        <v>1</v>
      </c>
      <c r="CD5" s="5">
        <v>0.5</v>
      </c>
      <c r="CE5" s="4">
        <v>1</v>
      </c>
      <c r="CF5" s="4">
        <v>0</v>
      </c>
      <c r="CG5" s="4">
        <v>0</v>
      </c>
      <c r="CH5" s="4">
        <v>1</v>
      </c>
      <c r="CI5" s="4">
        <v>0</v>
      </c>
      <c r="CJ5" s="4">
        <v>0</v>
      </c>
      <c r="CK5" s="3">
        <v>2</v>
      </c>
      <c r="CL5" s="3">
        <v>0</v>
      </c>
      <c r="CM5" s="3">
        <v>0</v>
      </c>
      <c r="CN5" s="32">
        <v>0</v>
      </c>
      <c r="CO5" s="34">
        <v>6</v>
      </c>
      <c r="CP5" s="4">
        <v>1</v>
      </c>
      <c r="CQ5" s="4">
        <v>0</v>
      </c>
      <c r="CR5" s="4">
        <v>1</v>
      </c>
      <c r="CS5" s="4">
        <v>0</v>
      </c>
      <c r="CT5" s="4">
        <v>0</v>
      </c>
      <c r="CU5" s="3">
        <v>7</v>
      </c>
      <c r="CV5" s="3">
        <v>1</v>
      </c>
      <c r="CW5" s="3">
        <v>0</v>
      </c>
      <c r="CX5" s="35">
        <v>0.14285714285714285</v>
      </c>
      <c r="CY5" s="34">
        <f>COUNTIFS('(手KEY資料)_展助來店'!$C:$C,'來店成交率_01-11'!$B5,'(手KEY資料)_展助來店'!$L:$L,$CY$2,'(手KEY資料)_展助來店'!$K:$K,"中和")</f>
        <v>0</v>
      </c>
      <c r="CZ5" s="4">
        <f>COUNTIFS('(有望系統)_來店成交現有客戶_01-10(累)'!$E:$E,$B5,'(有望系統)_來店成交現有客戶_01-10(累)'!$BJ:$BJ,$CY$2,'(有望系統)_來店成交現有客戶_01-10(累)'!$BM:$BM,$CY$2,'(有望系統)_來店成交現有客戶_01-10(累)'!$BN:$BN,"中和")</f>
        <v>0</v>
      </c>
      <c r="DA5" s="4">
        <f>COUNTIFS('(有望系統)_來店成交現有客戶_01-10(累)'!$E:$E,$B5,'(有望系統)_來店成交現有客戶_01-10(累)'!$BN:$BN,"中和",'(有望系統)_來店成交現有客戶_01-10(累)'!$BJ:$BJ,$CY$2)-CZ5</f>
        <v>0</v>
      </c>
      <c r="DB5" s="4">
        <f>COUNTIFS('(手KEY資料)_展助來店'!$C:$C,'來店成交率_01-11'!$B5,'(手KEY資料)_展助來店'!$L:$L,$CY$2,'(手KEY資料)_展助來店'!$K:$K,"新店")</f>
        <v>0</v>
      </c>
      <c r="DC5" s="4">
        <f>COUNTIFS('(有望系統)_來店成交現有客戶_01-10(累)'!$E:$E,$B5,'(有望系統)_來店成交現有客戶_01-10(累)'!$BJ:$BJ,$CY$2,'(有望系統)_來店成交現有客戶_01-10(累)'!$BM:$BM,$CY$2,'(有望系統)_來店成交現有客戶_01-10(累)'!$BN:$BN,"新店")</f>
        <v>0</v>
      </c>
      <c r="DD5" s="4">
        <f>COUNTIFS('(有望系統)_來店成交現有客戶_01-10(累)'!$E:$E,$B5,'(有望系統)_來店成交現有客戶_01-10(累)'!$BN:$BN,"新店",'(有望系統)_來店成交現有客戶_01-10(累)'!$BJ:$BJ,$CY$2)-DC5</f>
        <v>0</v>
      </c>
      <c r="DE5" s="3">
        <f t="shared" ref="DE5:DE14" si="10">CY5+DB5</f>
        <v>0</v>
      </c>
      <c r="DF5" s="3">
        <f t="shared" ref="DF5:DF14" si="11">CZ5+DC5</f>
        <v>0</v>
      </c>
      <c r="DG5" s="3">
        <f t="shared" ref="DG5:DG14" si="12">DA5+DD5</f>
        <v>0</v>
      </c>
      <c r="DH5" s="35">
        <f t="shared" ref="DH5:DH14" si="13">IF(DE5=0,0,(DF5+DG5)/DE5)</f>
        <v>0</v>
      </c>
      <c r="DI5" s="34"/>
      <c r="DJ5" s="4"/>
      <c r="DK5" s="4"/>
      <c r="DL5" s="4"/>
      <c r="DM5" s="4"/>
      <c r="DN5" s="4"/>
      <c r="DO5" s="3"/>
      <c r="DP5" s="3"/>
      <c r="DQ5" s="3"/>
      <c r="DR5" s="35"/>
      <c r="DS5" s="34">
        <f t="shared" si="1"/>
        <v>35</v>
      </c>
      <c r="DT5" s="4">
        <f t="shared" si="2"/>
        <v>4</v>
      </c>
      <c r="DU5" s="4">
        <f t="shared" si="3"/>
        <v>6</v>
      </c>
      <c r="DV5" s="6">
        <f t="shared" ref="DV5:DV43" si="14">IF(DS5=0,0,(DT5+DU5)/DS5)</f>
        <v>0.2857142857142857</v>
      </c>
      <c r="DW5" s="4">
        <f t="shared" si="4"/>
        <v>14</v>
      </c>
      <c r="DX5" s="4">
        <f t="shared" si="5"/>
        <v>1</v>
      </c>
      <c r="DY5" s="4">
        <f t="shared" si="6"/>
        <v>0</v>
      </c>
      <c r="DZ5" s="6">
        <f t="shared" ref="DZ5:DZ43" si="15">IF(DW5=0,0,(DX5+DY5)/DW5)</f>
        <v>7.1428571428571425E-2</v>
      </c>
      <c r="EA5" s="3">
        <f t="shared" ref="EA5:EA14" si="16">DS5+DW5</f>
        <v>49</v>
      </c>
      <c r="EB5" s="3">
        <f t="shared" si="7"/>
        <v>5</v>
      </c>
      <c r="EC5" s="8">
        <f t="shared" si="8"/>
        <v>6</v>
      </c>
      <c r="ED5" s="37">
        <f t="shared" ref="ED5:ED42" si="17">IF(EA5=0,0,(EB5+EC5)/EA5)</f>
        <v>0.22448979591836735</v>
      </c>
      <c r="EE5" s="66" t="str">
        <f t="shared" si="9"/>
        <v/>
      </c>
    </row>
    <row r="6" spans="1:137" s="7" customFormat="1" ht="13.5" customHeight="1">
      <c r="A6" s="117"/>
      <c r="B6" s="30" t="s">
        <v>13</v>
      </c>
      <c r="C6" s="49">
        <v>4</v>
      </c>
      <c r="D6" s="45">
        <v>0</v>
      </c>
      <c r="E6" s="45">
        <v>1</v>
      </c>
      <c r="F6" s="45">
        <v>1</v>
      </c>
      <c r="G6" s="45">
        <v>0</v>
      </c>
      <c r="H6" s="45">
        <v>0</v>
      </c>
      <c r="I6" s="3">
        <v>5</v>
      </c>
      <c r="J6" s="3">
        <v>0</v>
      </c>
      <c r="K6" s="3">
        <v>1</v>
      </c>
      <c r="L6" s="35">
        <v>0.2</v>
      </c>
      <c r="M6" s="4">
        <v>2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3">
        <v>2</v>
      </c>
      <c r="T6" s="3">
        <v>0</v>
      </c>
      <c r="U6" s="3">
        <v>0</v>
      </c>
      <c r="V6" s="5">
        <v>0</v>
      </c>
      <c r="W6" s="4">
        <v>4</v>
      </c>
      <c r="X6" s="4">
        <v>0</v>
      </c>
      <c r="Y6" s="4">
        <v>0</v>
      </c>
      <c r="Z6" s="4">
        <v>1</v>
      </c>
      <c r="AA6" s="4">
        <v>0</v>
      </c>
      <c r="AB6" s="4">
        <v>0</v>
      </c>
      <c r="AC6" s="3">
        <v>5</v>
      </c>
      <c r="AD6" s="3">
        <v>0</v>
      </c>
      <c r="AE6" s="3">
        <v>0</v>
      </c>
      <c r="AF6" s="5">
        <v>0</v>
      </c>
      <c r="AG6" s="4">
        <v>4</v>
      </c>
      <c r="AH6" s="4">
        <v>0</v>
      </c>
      <c r="AI6" s="4">
        <v>0</v>
      </c>
      <c r="AJ6" s="4">
        <v>4</v>
      </c>
      <c r="AK6" s="4">
        <v>0</v>
      </c>
      <c r="AL6" s="4">
        <v>0</v>
      </c>
      <c r="AM6" s="3">
        <v>8</v>
      </c>
      <c r="AN6" s="3">
        <v>0</v>
      </c>
      <c r="AO6" s="3">
        <v>0</v>
      </c>
      <c r="AP6" s="5">
        <v>0</v>
      </c>
      <c r="AQ6" s="4">
        <v>2</v>
      </c>
      <c r="AR6" s="4">
        <v>0</v>
      </c>
      <c r="AS6" s="4">
        <v>0</v>
      </c>
      <c r="AT6" s="4">
        <v>1</v>
      </c>
      <c r="AU6" s="4">
        <v>0</v>
      </c>
      <c r="AV6" s="4">
        <v>0</v>
      </c>
      <c r="AW6" s="3">
        <v>3</v>
      </c>
      <c r="AX6" s="3">
        <v>0</v>
      </c>
      <c r="AY6" s="3">
        <v>0</v>
      </c>
      <c r="AZ6" s="5">
        <v>0</v>
      </c>
      <c r="BA6" s="4">
        <v>1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3">
        <v>1</v>
      </c>
      <c r="BH6" s="3">
        <v>0</v>
      </c>
      <c r="BI6" s="3">
        <v>0</v>
      </c>
      <c r="BJ6" s="5">
        <v>0</v>
      </c>
      <c r="BK6" s="4">
        <v>0</v>
      </c>
      <c r="BL6" s="4">
        <v>0</v>
      </c>
      <c r="BM6" s="4">
        <v>0</v>
      </c>
      <c r="BN6" s="4">
        <v>6</v>
      </c>
      <c r="BO6" s="4">
        <v>0</v>
      </c>
      <c r="BP6" s="4">
        <v>0</v>
      </c>
      <c r="BQ6" s="3">
        <v>6</v>
      </c>
      <c r="BR6" s="3">
        <v>0</v>
      </c>
      <c r="BS6" s="3">
        <v>0</v>
      </c>
      <c r="BT6" s="5">
        <v>0</v>
      </c>
      <c r="BU6" s="4">
        <v>3</v>
      </c>
      <c r="BV6" s="4">
        <v>0</v>
      </c>
      <c r="BW6" s="4">
        <v>0</v>
      </c>
      <c r="BX6" s="4">
        <v>0</v>
      </c>
      <c r="BY6" s="4">
        <v>0</v>
      </c>
      <c r="BZ6" s="4">
        <v>0</v>
      </c>
      <c r="CA6" s="3">
        <v>3</v>
      </c>
      <c r="CB6" s="3">
        <v>0</v>
      </c>
      <c r="CC6" s="3">
        <v>0</v>
      </c>
      <c r="CD6" s="5">
        <v>0</v>
      </c>
      <c r="CE6" s="4">
        <v>3</v>
      </c>
      <c r="CF6" s="4">
        <v>1</v>
      </c>
      <c r="CG6" s="4">
        <v>0</v>
      </c>
      <c r="CH6" s="4">
        <v>1</v>
      </c>
      <c r="CI6" s="4">
        <v>0</v>
      </c>
      <c r="CJ6" s="4">
        <v>0</v>
      </c>
      <c r="CK6" s="3">
        <v>4</v>
      </c>
      <c r="CL6" s="3">
        <v>1</v>
      </c>
      <c r="CM6" s="3">
        <v>0</v>
      </c>
      <c r="CN6" s="32">
        <v>0.25</v>
      </c>
      <c r="CO6" s="34">
        <v>5</v>
      </c>
      <c r="CP6" s="4">
        <v>0</v>
      </c>
      <c r="CQ6" s="4">
        <v>1</v>
      </c>
      <c r="CR6" s="4">
        <v>1</v>
      </c>
      <c r="CS6" s="4">
        <v>0</v>
      </c>
      <c r="CT6" s="4">
        <v>0</v>
      </c>
      <c r="CU6" s="3">
        <v>6</v>
      </c>
      <c r="CV6" s="3">
        <v>0</v>
      </c>
      <c r="CW6" s="3">
        <v>1</v>
      </c>
      <c r="CX6" s="35">
        <v>0.16666666666666666</v>
      </c>
      <c r="CY6" s="34">
        <f>COUNTIFS('(手KEY資料)_展助來店'!$C:$C,'來店成交率_01-11'!$B6,'(手KEY資料)_展助來店'!$L:$L,$CY$2,'(手KEY資料)_展助來店'!$K:$K,"中和")</f>
        <v>0</v>
      </c>
      <c r="CZ6" s="4">
        <f>COUNTIFS('(有望系統)_來店成交現有客戶_01-10(累)'!$E:$E,$B6,'(有望系統)_來店成交現有客戶_01-10(累)'!$BJ:$BJ,$CY$2,'(有望系統)_來店成交現有客戶_01-10(累)'!$BM:$BM,$CY$2,'(有望系統)_來店成交現有客戶_01-10(累)'!$BN:$BN,"中和")</f>
        <v>0</v>
      </c>
      <c r="DA6" s="4">
        <f>COUNTIFS('(有望系統)_來店成交現有客戶_01-10(累)'!$E:$E,$B6,'(有望系統)_來店成交現有客戶_01-10(累)'!$BN:$BN,"中和",'(有望系統)_來店成交現有客戶_01-10(累)'!$BJ:$BJ,$CY$2)-CZ6</f>
        <v>0</v>
      </c>
      <c r="DB6" s="4">
        <f>COUNTIFS('(手KEY資料)_展助來店'!$C:$C,'來店成交率_01-11'!$B6,'(手KEY資料)_展助來店'!$L:$L,$CY$2,'(手KEY資料)_展助來店'!$K:$K,"新店")</f>
        <v>0</v>
      </c>
      <c r="DC6" s="4">
        <f>COUNTIFS('(有望系統)_來店成交現有客戶_01-10(累)'!$E:$E,$B6,'(有望系統)_來店成交現有客戶_01-10(累)'!$BJ:$BJ,$CY$2,'(有望系統)_來店成交現有客戶_01-10(累)'!$BM:$BM,$CY$2,'(有望系統)_來店成交現有客戶_01-10(累)'!$BN:$BN,"新店")</f>
        <v>0</v>
      </c>
      <c r="DD6" s="4">
        <f>COUNTIFS('(有望系統)_來店成交現有客戶_01-10(累)'!$E:$E,$B6,'(有望系統)_來店成交現有客戶_01-10(累)'!$BN:$BN,"新店",'(有望系統)_來店成交現有客戶_01-10(累)'!$BJ:$BJ,$CY$2)-DC6</f>
        <v>0</v>
      </c>
      <c r="DE6" s="3">
        <f t="shared" si="10"/>
        <v>0</v>
      </c>
      <c r="DF6" s="3">
        <f t="shared" si="11"/>
        <v>0</v>
      </c>
      <c r="DG6" s="3">
        <f t="shared" si="12"/>
        <v>0</v>
      </c>
      <c r="DH6" s="35">
        <f t="shared" si="13"/>
        <v>0</v>
      </c>
      <c r="DI6" s="34"/>
      <c r="DJ6" s="4"/>
      <c r="DK6" s="4"/>
      <c r="DL6" s="4"/>
      <c r="DM6" s="4"/>
      <c r="DN6" s="4"/>
      <c r="DO6" s="3"/>
      <c r="DP6" s="3"/>
      <c r="DQ6" s="3"/>
      <c r="DR6" s="35"/>
      <c r="DS6" s="34">
        <f t="shared" si="1"/>
        <v>28</v>
      </c>
      <c r="DT6" s="4">
        <f t="shared" si="2"/>
        <v>1</v>
      </c>
      <c r="DU6" s="4">
        <f t="shared" si="3"/>
        <v>2</v>
      </c>
      <c r="DV6" s="6">
        <f t="shared" si="14"/>
        <v>0.10714285714285714</v>
      </c>
      <c r="DW6" s="4">
        <f t="shared" si="4"/>
        <v>15</v>
      </c>
      <c r="DX6" s="4">
        <f t="shared" si="5"/>
        <v>0</v>
      </c>
      <c r="DY6" s="4">
        <f t="shared" si="6"/>
        <v>0</v>
      </c>
      <c r="DZ6" s="6">
        <f t="shared" si="15"/>
        <v>0</v>
      </c>
      <c r="EA6" s="3">
        <f t="shared" si="16"/>
        <v>43</v>
      </c>
      <c r="EB6" s="3">
        <f t="shared" si="7"/>
        <v>1</v>
      </c>
      <c r="EC6" s="8">
        <f t="shared" si="8"/>
        <v>2</v>
      </c>
      <c r="ED6" s="37">
        <f t="shared" si="17"/>
        <v>6.9767441860465115E-2</v>
      </c>
      <c r="EE6" s="66" t="str">
        <f t="shared" si="9"/>
        <v/>
      </c>
    </row>
    <row r="7" spans="1:137" s="7" customFormat="1" ht="13.5" customHeight="1">
      <c r="A7" s="117"/>
      <c r="B7" s="30" t="s">
        <v>17</v>
      </c>
      <c r="C7" s="49">
        <v>3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3">
        <v>3</v>
      </c>
      <c r="J7" s="3">
        <v>0</v>
      </c>
      <c r="K7" s="3">
        <v>0</v>
      </c>
      <c r="L7" s="35">
        <v>0</v>
      </c>
      <c r="M7" s="4">
        <v>3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3">
        <v>3</v>
      </c>
      <c r="T7" s="3">
        <v>0</v>
      </c>
      <c r="U7" s="3">
        <v>0</v>
      </c>
      <c r="V7" s="5">
        <v>0</v>
      </c>
      <c r="W7" s="4">
        <v>6</v>
      </c>
      <c r="X7" s="4">
        <v>0</v>
      </c>
      <c r="Y7" s="4">
        <v>0</v>
      </c>
      <c r="Z7" s="4">
        <v>2</v>
      </c>
      <c r="AA7" s="4">
        <v>1</v>
      </c>
      <c r="AB7" s="4">
        <v>1</v>
      </c>
      <c r="AC7" s="3">
        <v>8</v>
      </c>
      <c r="AD7" s="3">
        <v>1</v>
      </c>
      <c r="AE7" s="3">
        <v>1</v>
      </c>
      <c r="AF7" s="5">
        <v>0.25</v>
      </c>
      <c r="AG7" s="4">
        <v>1</v>
      </c>
      <c r="AH7" s="4">
        <v>0</v>
      </c>
      <c r="AI7" s="4">
        <v>1</v>
      </c>
      <c r="AJ7" s="4">
        <v>1</v>
      </c>
      <c r="AK7" s="4">
        <v>0</v>
      </c>
      <c r="AL7" s="4">
        <v>0</v>
      </c>
      <c r="AM7" s="3">
        <v>2</v>
      </c>
      <c r="AN7" s="3">
        <v>0</v>
      </c>
      <c r="AO7" s="3">
        <v>1</v>
      </c>
      <c r="AP7" s="5">
        <v>0.5</v>
      </c>
      <c r="AQ7" s="4">
        <v>4</v>
      </c>
      <c r="AR7" s="4">
        <v>0</v>
      </c>
      <c r="AS7" s="4">
        <v>2</v>
      </c>
      <c r="AT7" s="4">
        <v>0</v>
      </c>
      <c r="AU7" s="4">
        <v>0</v>
      </c>
      <c r="AV7" s="4">
        <v>0</v>
      </c>
      <c r="AW7" s="3">
        <v>4</v>
      </c>
      <c r="AX7" s="3">
        <v>0</v>
      </c>
      <c r="AY7" s="3">
        <v>2</v>
      </c>
      <c r="AZ7" s="5">
        <v>0.5</v>
      </c>
      <c r="BA7" s="4">
        <v>2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3">
        <v>2</v>
      </c>
      <c r="BH7" s="3">
        <v>0</v>
      </c>
      <c r="BI7" s="3">
        <v>0</v>
      </c>
      <c r="BJ7" s="5">
        <v>0</v>
      </c>
      <c r="BK7" s="4">
        <v>2</v>
      </c>
      <c r="BL7" s="4">
        <v>1</v>
      </c>
      <c r="BM7" s="4">
        <v>1</v>
      </c>
      <c r="BN7" s="4">
        <v>1</v>
      </c>
      <c r="BO7" s="4">
        <v>0</v>
      </c>
      <c r="BP7" s="4">
        <v>0</v>
      </c>
      <c r="BQ7" s="3">
        <v>3</v>
      </c>
      <c r="BR7" s="3">
        <v>1</v>
      </c>
      <c r="BS7" s="3">
        <v>1</v>
      </c>
      <c r="BT7" s="5">
        <v>0.66666666666666663</v>
      </c>
      <c r="BU7" s="4">
        <v>1</v>
      </c>
      <c r="BV7" s="4">
        <v>0</v>
      </c>
      <c r="BW7" s="81">
        <v>0</v>
      </c>
      <c r="BX7" s="4">
        <v>1</v>
      </c>
      <c r="BY7" s="4">
        <v>0</v>
      </c>
      <c r="BZ7" s="4">
        <v>0</v>
      </c>
      <c r="CA7" s="3">
        <v>2</v>
      </c>
      <c r="CB7" s="3">
        <v>0</v>
      </c>
      <c r="CC7" s="3">
        <v>0</v>
      </c>
      <c r="CD7" s="5">
        <v>0</v>
      </c>
      <c r="CE7" s="4">
        <v>3</v>
      </c>
      <c r="CF7" s="4">
        <v>1</v>
      </c>
      <c r="CG7" s="4">
        <v>0</v>
      </c>
      <c r="CH7" s="4">
        <v>0</v>
      </c>
      <c r="CI7" s="4">
        <v>0</v>
      </c>
      <c r="CJ7" s="4">
        <v>0</v>
      </c>
      <c r="CK7" s="3">
        <v>3</v>
      </c>
      <c r="CL7" s="3">
        <v>1</v>
      </c>
      <c r="CM7" s="3">
        <v>0</v>
      </c>
      <c r="CN7" s="32">
        <v>0.33333333333333331</v>
      </c>
      <c r="CO7" s="34">
        <v>2</v>
      </c>
      <c r="CP7" s="4">
        <v>0</v>
      </c>
      <c r="CQ7" s="4">
        <v>0</v>
      </c>
      <c r="CR7" s="4">
        <v>2</v>
      </c>
      <c r="CS7" s="4">
        <v>0</v>
      </c>
      <c r="CT7" s="4">
        <v>0</v>
      </c>
      <c r="CU7" s="3">
        <v>4</v>
      </c>
      <c r="CV7" s="3">
        <v>0</v>
      </c>
      <c r="CW7" s="3">
        <v>0</v>
      </c>
      <c r="CX7" s="35">
        <v>0</v>
      </c>
      <c r="CY7" s="34">
        <f>COUNTIFS('(手KEY資料)_展助來店'!$C:$C,'來店成交率_01-11'!$B7,'(手KEY資料)_展助來店'!$L:$L,$CY$2,'(手KEY資料)_展助來店'!$K:$K,"中和")</f>
        <v>1</v>
      </c>
      <c r="CZ7" s="4">
        <f>COUNTIFS('(有望系統)_來店成交現有客戶_01-10(累)'!$E:$E,$B7,'(有望系統)_來店成交現有客戶_01-10(累)'!$BJ:$BJ,$CY$2,'(有望系統)_來店成交現有客戶_01-10(累)'!$BM:$BM,$CY$2,'(有望系統)_來店成交現有客戶_01-10(累)'!$BN:$BN,"中和")</f>
        <v>0</v>
      </c>
      <c r="DA7" s="4">
        <f>COUNTIFS('(有望系統)_來店成交現有客戶_01-10(累)'!$E:$E,$B7,'(有望系統)_來店成交現有客戶_01-10(累)'!$BN:$BN,"中和",'(有望系統)_來店成交現有客戶_01-10(累)'!$BJ:$BJ,$CY$2)-CZ7</f>
        <v>0</v>
      </c>
      <c r="DB7" s="4">
        <f>COUNTIFS('(手KEY資料)_展助來店'!$C:$C,'來店成交率_01-11'!$B7,'(手KEY資料)_展助來店'!$L:$L,$CY$2,'(手KEY資料)_展助來店'!$K:$K,"新店")</f>
        <v>0</v>
      </c>
      <c r="DC7" s="4">
        <f>COUNTIFS('(有望系統)_來店成交現有客戶_01-10(累)'!$E:$E,$B7,'(有望系統)_來店成交現有客戶_01-10(累)'!$BJ:$BJ,$CY$2,'(有望系統)_來店成交現有客戶_01-10(累)'!$BM:$BM,$CY$2,'(有望系統)_來店成交現有客戶_01-10(累)'!$BN:$BN,"新店")</f>
        <v>0</v>
      </c>
      <c r="DD7" s="4">
        <f>COUNTIFS('(有望系統)_來店成交現有客戶_01-10(累)'!$E:$E,$B7,'(有望系統)_來店成交現有客戶_01-10(累)'!$BN:$BN,"新店",'(有望系統)_來店成交現有客戶_01-10(累)'!$BJ:$BJ,$CY$2)-DC7</f>
        <v>0</v>
      </c>
      <c r="DE7" s="3">
        <f t="shared" si="10"/>
        <v>1</v>
      </c>
      <c r="DF7" s="3">
        <f t="shared" si="11"/>
        <v>0</v>
      </c>
      <c r="DG7" s="3">
        <f t="shared" si="12"/>
        <v>0</v>
      </c>
      <c r="DH7" s="35">
        <f t="shared" si="13"/>
        <v>0</v>
      </c>
      <c r="DI7" s="34"/>
      <c r="DJ7" s="4"/>
      <c r="DK7" s="4"/>
      <c r="DL7" s="4"/>
      <c r="DM7" s="4"/>
      <c r="DN7" s="4"/>
      <c r="DO7" s="3"/>
      <c r="DP7" s="3"/>
      <c r="DQ7" s="3"/>
      <c r="DR7" s="35"/>
      <c r="DS7" s="34">
        <f t="shared" si="1"/>
        <v>28</v>
      </c>
      <c r="DT7" s="4">
        <f t="shared" si="2"/>
        <v>2</v>
      </c>
      <c r="DU7" s="4">
        <f t="shared" si="3"/>
        <v>4</v>
      </c>
      <c r="DV7" s="6">
        <f t="shared" si="14"/>
        <v>0.21428571428571427</v>
      </c>
      <c r="DW7" s="4">
        <f t="shared" si="4"/>
        <v>7</v>
      </c>
      <c r="DX7" s="4">
        <f t="shared" si="5"/>
        <v>1</v>
      </c>
      <c r="DY7" s="4">
        <f t="shared" si="6"/>
        <v>1</v>
      </c>
      <c r="DZ7" s="6">
        <f t="shared" si="15"/>
        <v>0.2857142857142857</v>
      </c>
      <c r="EA7" s="3">
        <f t="shared" si="16"/>
        <v>35</v>
      </c>
      <c r="EB7" s="3">
        <f t="shared" si="7"/>
        <v>3</v>
      </c>
      <c r="EC7" s="8">
        <f t="shared" si="8"/>
        <v>5</v>
      </c>
      <c r="ED7" s="37">
        <f t="shared" si="17"/>
        <v>0.22857142857142856</v>
      </c>
      <c r="EE7" s="66">
        <f t="shared" si="9"/>
        <v>3</v>
      </c>
    </row>
    <row r="8" spans="1:137" s="7" customFormat="1" ht="13.5" customHeight="1">
      <c r="A8" s="117"/>
      <c r="B8" s="30" t="s">
        <v>3</v>
      </c>
      <c r="C8" s="49">
        <v>7</v>
      </c>
      <c r="D8" s="45">
        <v>0</v>
      </c>
      <c r="E8" s="45">
        <v>0</v>
      </c>
      <c r="F8" s="45">
        <v>1</v>
      </c>
      <c r="G8" s="45">
        <v>0</v>
      </c>
      <c r="H8" s="45">
        <v>0</v>
      </c>
      <c r="I8" s="3">
        <v>8</v>
      </c>
      <c r="J8" s="3">
        <v>0</v>
      </c>
      <c r="K8" s="3">
        <v>0</v>
      </c>
      <c r="L8" s="35">
        <v>0</v>
      </c>
      <c r="M8" s="4">
        <v>5</v>
      </c>
      <c r="N8" s="4">
        <v>2</v>
      </c>
      <c r="O8" s="4">
        <v>0</v>
      </c>
      <c r="P8" s="4">
        <v>3</v>
      </c>
      <c r="Q8" s="4">
        <v>0</v>
      </c>
      <c r="R8" s="4">
        <v>0</v>
      </c>
      <c r="S8" s="3">
        <v>8</v>
      </c>
      <c r="T8" s="3">
        <v>2</v>
      </c>
      <c r="U8" s="3">
        <v>0</v>
      </c>
      <c r="V8" s="5">
        <v>0.25</v>
      </c>
      <c r="W8" s="4">
        <v>3</v>
      </c>
      <c r="X8" s="4">
        <v>1</v>
      </c>
      <c r="Y8" s="4">
        <v>0</v>
      </c>
      <c r="Z8" s="4">
        <v>4</v>
      </c>
      <c r="AA8" s="4">
        <v>0</v>
      </c>
      <c r="AB8" s="4">
        <v>1</v>
      </c>
      <c r="AC8" s="3">
        <v>7</v>
      </c>
      <c r="AD8" s="3">
        <v>1</v>
      </c>
      <c r="AE8" s="3">
        <v>1</v>
      </c>
      <c r="AF8" s="5">
        <v>0.2857142857142857</v>
      </c>
      <c r="AG8" s="4">
        <v>5</v>
      </c>
      <c r="AH8" s="4">
        <v>0</v>
      </c>
      <c r="AI8" s="4">
        <v>0</v>
      </c>
      <c r="AJ8" s="4">
        <v>0</v>
      </c>
      <c r="AK8" s="4">
        <v>0</v>
      </c>
      <c r="AL8" s="4">
        <v>1</v>
      </c>
      <c r="AM8" s="3">
        <v>5</v>
      </c>
      <c r="AN8" s="3">
        <v>0</v>
      </c>
      <c r="AO8" s="3">
        <v>1</v>
      </c>
      <c r="AP8" s="5">
        <v>0.2</v>
      </c>
      <c r="AQ8" s="4">
        <v>5</v>
      </c>
      <c r="AR8" s="4">
        <v>0</v>
      </c>
      <c r="AS8" s="4">
        <v>1</v>
      </c>
      <c r="AT8" s="4">
        <v>1</v>
      </c>
      <c r="AU8" s="4">
        <v>1</v>
      </c>
      <c r="AV8" s="4">
        <v>0</v>
      </c>
      <c r="AW8" s="3">
        <v>6</v>
      </c>
      <c r="AX8" s="3">
        <v>1</v>
      </c>
      <c r="AY8" s="3">
        <v>1</v>
      </c>
      <c r="AZ8" s="5">
        <v>0.33333333333333331</v>
      </c>
      <c r="BA8" s="4">
        <v>9</v>
      </c>
      <c r="BB8" s="4">
        <v>1</v>
      </c>
      <c r="BC8" s="4">
        <v>0</v>
      </c>
      <c r="BD8" s="4">
        <v>0</v>
      </c>
      <c r="BE8" s="4">
        <v>0</v>
      </c>
      <c r="BF8" s="4">
        <v>0</v>
      </c>
      <c r="BG8" s="3">
        <v>9</v>
      </c>
      <c r="BH8" s="3">
        <v>1</v>
      </c>
      <c r="BI8" s="3">
        <v>0</v>
      </c>
      <c r="BJ8" s="5">
        <v>0.1111111111111111</v>
      </c>
      <c r="BK8" s="4">
        <v>2</v>
      </c>
      <c r="BL8" s="4">
        <v>0</v>
      </c>
      <c r="BM8" s="4">
        <v>0</v>
      </c>
      <c r="BN8" s="4">
        <v>0</v>
      </c>
      <c r="BO8" s="4">
        <v>0</v>
      </c>
      <c r="BP8" s="4">
        <v>1</v>
      </c>
      <c r="BQ8" s="3">
        <v>2</v>
      </c>
      <c r="BR8" s="3">
        <v>0</v>
      </c>
      <c r="BS8" s="3">
        <v>1</v>
      </c>
      <c r="BT8" s="5">
        <v>0.5</v>
      </c>
      <c r="BU8" s="4">
        <v>2</v>
      </c>
      <c r="BV8" s="4">
        <v>0</v>
      </c>
      <c r="BW8" s="81">
        <v>2</v>
      </c>
      <c r="BX8" s="4">
        <v>0</v>
      </c>
      <c r="BY8" s="4">
        <v>0</v>
      </c>
      <c r="BZ8" s="4">
        <v>0</v>
      </c>
      <c r="CA8" s="3">
        <v>2</v>
      </c>
      <c r="CB8" s="3">
        <v>0</v>
      </c>
      <c r="CC8" s="3">
        <v>2</v>
      </c>
      <c r="CD8" s="5">
        <v>1</v>
      </c>
      <c r="CE8" s="4">
        <v>3</v>
      </c>
      <c r="CF8" s="4">
        <v>0</v>
      </c>
      <c r="CG8" s="4">
        <v>0</v>
      </c>
      <c r="CH8" s="4">
        <v>0</v>
      </c>
      <c r="CI8" s="4">
        <v>0</v>
      </c>
      <c r="CJ8" s="4">
        <v>0</v>
      </c>
      <c r="CK8" s="3">
        <v>3</v>
      </c>
      <c r="CL8" s="3">
        <v>0</v>
      </c>
      <c r="CM8" s="3">
        <v>0</v>
      </c>
      <c r="CN8" s="32">
        <v>0</v>
      </c>
      <c r="CO8" s="34">
        <v>4</v>
      </c>
      <c r="CP8" s="4">
        <v>0</v>
      </c>
      <c r="CQ8" s="4">
        <v>1</v>
      </c>
      <c r="CR8" s="4">
        <v>1</v>
      </c>
      <c r="CS8" s="4">
        <v>0</v>
      </c>
      <c r="CT8" s="4">
        <v>0</v>
      </c>
      <c r="CU8" s="3">
        <v>5</v>
      </c>
      <c r="CV8" s="3">
        <v>0</v>
      </c>
      <c r="CW8" s="3">
        <v>1</v>
      </c>
      <c r="CX8" s="35">
        <v>0.2</v>
      </c>
      <c r="CY8" s="34">
        <f>COUNTIFS('(手KEY資料)_展助來店'!$C:$C,'來店成交率_01-11'!$B8,'(手KEY資料)_展助來店'!$L:$L,$CY$2,'(手KEY資料)_展助來店'!$K:$K,"中和")</f>
        <v>0</v>
      </c>
      <c r="CZ8" s="4">
        <f>COUNTIFS('(有望系統)_來店成交現有客戶_01-10(累)'!$E:$E,$B8,'(有望系統)_來店成交現有客戶_01-10(累)'!$BJ:$BJ,$CY$2,'(有望系統)_來店成交現有客戶_01-10(累)'!$BM:$BM,$CY$2,'(有望系統)_來店成交現有客戶_01-10(累)'!$BN:$BN,"中和")</f>
        <v>0</v>
      </c>
      <c r="DA8" s="4">
        <f>COUNTIFS('(有望系統)_來店成交現有客戶_01-10(累)'!$E:$E,$B8,'(有望系統)_來店成交現有客戶_01-10(累)'!$BN:$BN,"中和",'(有望系統)_來店成交現有客戶_01-10(累)'!$BJ:$BJ,$CY$2)-CZ8</f>
        <v>0</v>
      </c>
      <c r="DB8" s="4">
        <f>COUNTIFS('(手KEY資料)_展助來店'!$C:$C,'來店成交率_01-11'!$B8,'(手KEY資料)_展助來店'!$L:$L,$CY$2,'(手KEY資料)_展助來店'!$K:$K,"新店")</f>
        <v>0</v>
      </c>
      <c r="DC8" s="4">
        <f>COUNTIFS('(有望系統)_來店成交現有客戶_01-10(累)'!$E:$E,$B8,'(有望系統)_來店成交現有客戶_01-10(累)'!$BJ:$BJ,$CY$2,'(有望系統)_來店成交現有客戶_01-10(累)'!$BM:$BM,$CY$2,'(有望系統)_來店成交現有客戶_01-10(累)'!$BN:$BN,"新店")</f>
        <v>0</v>
      </c>
      <c r="DD8" s="4">
        <f>COUNTIFS('(有望系統)_來店成交現有客戶_01-10(累)'!$E:$E,$B8,'(有望系統)_來店成交現有客戶_01-10(累)'!$BN:$BN,"新店",'(有望系統)_來店成交現有客戶_01-10(累)'!$BJ:$BJ,$CY$2)-DC8</f>
        <v>0</v>
      </c>
      <c r="DE8" s="3">
        <f t="shared" si="10"/>
        <v>0</v>
      </c>
      <c r="DF8" s="3">
        <f t="shared" si="11"/>
        <v>0</v>
      </c>
      <c r="DG8" s="3">
        <f t="shared" si="12"/>
        <v>0</v>
      </c>
      <c r="DH8" s="35">
        <f t="shared" si="13"/>
        <v>0</v>
      </c>
      <c r="DI8" s="34"/>
      <c r="DJ8" s="4"/>
      <c r="DK8" s="4"/>
      <c r="DL8" s="4"/>
      <c r="DM8" s="4"/>
      <c r="DN8" s="4"/>
      <c r="DO8" s="3"/>
      <c r="DP8" s="3"/>
      <c r="DQ8" s="3"/>
      <c r="DR8" s="35"/>
      <c r="DS8" s="34">
        <f t="shared" si="1"/>
        <v>45</v>
      </c>
      <c r="DT8" s="4">
        <f t="shared" si="2"/>
        <v>4</v>
      </c>
      <c r="DU8" s="4">
        <f t="shared" si="3"/>
        <v>4</v>
      </c>
      <c r="DV8" s="6">
        <f t="shared" si="14"/>
        <v>0.17777777777777778</v>
      </c>
      <c r="DW8" s="4">
        <f t="shared" si="4"/>
        <v>10</v>
      </c>
      <c r="DX8" s="4">
        <f t="shared" si="5"/>
        <v>1</v>
      </c>
      <c r="DY8" s="4">
        <f t="shared" si="6"/>
        <v>3</v>
      </c>
      <c r="DZ8" s="6">
        <f t="shared" si="15"/>
        <v>0.4</v>
      </c>
      <c r="EA8" s="3">
        <f t="shared" si="16"/>
        <v>55</v>
      </c>
      <c r="EB8" s="3">
        <f t="shared" si="7"/>
        <v>5</v>
      </c>
      <c r="EC8" s="8">
        <f t="shared" si="8"/>
        <v>7</v>
      </c>
      <c r="ED8" s="37">
        <f t="shared" si="17"/>
        <v>0.21818181818181817</v>
      </c>
      <c r="EE8" s="66" t="str">
        <f t="shared" si="9"/>
        <v/>
      </c>
    </row>
    <row r="9" spans="1:137" s="7" customFormat="1" ht="13.5" customHeight="1">
      <c r="A9" s="117"/>
      <c r="B9" s="30" t="s">
        <v>5</v>
      </c>
      <c r="C9" s="49">
        <v>6</v>
      </c>
      <c r="D9" s="45">
        <v>0</v>
      </c>
      <c r="E9" s="45">
        <v>0</v>
      </c>
      <c r="F9" s="45">
        <v>2</v>
      </c>
      <c r="G9" s="45">
        <v>1</v>
      </c>
      <c r="H9" s="45">
        <v>1</v>
      </c>
      <c r="I9" s="3">
        <v>8</v>
      </c>
      <c r="J9" s="3">
        <v>1</v>
      </c>
      <c r="K9" s="3">
        <v>1</v>
      </c>
      <c r="L9" s="35">
        <v>0.25</v>
      </c>
      <c r="M9" s="4">
        <v>8</v>
      </c>
      <c r="N9" s="4">
        <v>0</v>
      </c>
      <c r="O9" s="4">
        <v>0</v>
      </c>
      <c r="P9" s="4">
        <v>1</v>
      </c>
      <c r="Q9" s="4">
        <v>0</v>
      </c>
      <c r="R9" s="4">
        <v>0</v>
      </c>
      <c r="S9" s="3">
        <v>9</v>
      </c>
      <c r="T9" s="3">
        <v>0</v>
      </c>
      <c r="U9" s="3">
        <v>0</v>
      </c>
      <c r="V9" s="5">
        <v>0</v>
      </c>
      <c r="W9" s="4">
        <v>7</v>
      </c>
      <c r="X9" s="4">
        <v>0</v>
      </c>
      <c r="Y9" s="4">
        <v>0</v>
      </c>
      <c r="Z9" s="4">
        <v>3</v>
      </c>
      <c r="AA9" s="4">
        <v>0</v>
      </c>
      <c r="AB9" s="4">
        <v>0</v>
      </c>
      <c r="AC9" s="3">
        <v>10</v>
      </c>
      <c r="AD9" s="3">
        <v>0</v>
      </c>
      <c r="AE9" s="3">
        <v>0</v>
      </c>
      <c r="AF9" s="5">
        <v>0</v>
      </c>
      <c r="AG9" s="4">
        <v>9</v>
      </c>
      <c r="AH9" s="4">
        <v>0</v>
      </c>
      <c r="AI9" s="4">
        <v>2</v>
      </c>
      <c r="AJ9" s="4">
        <v>1</v>
      </c>
      <c r="AK9" s="4">
        <v>0</v>
      </c>
      <c r="AL9" s="4">
        <v>0</v>
      </c>
      <c r="AM9" s="3">
        <v>10</v>
      </c>
      <c r="AN9" s="3">
        <v>0</v>
      </c>
      <c r="AO9" s="3">
        <v>2</v>
      </c>
      <c r="AP9" s="5">
        <v>0.2</v>
      </c>
      <c r="AQ9" s="4">
        <v>5</v>
      </c>
      <c r="AR9" s="4">
        <v>0</v>
      </c>
      <c r="AS9" s="4">
        <v>2</v>
      </c>
      <c r="AT9" s="4">
        <v>3</v>
      </c>
      <c r="AU9" s="4">
        <v>0</v>
      </c>
      <c r="AV9" s="4">
        <v>0</v>
      </c>
      <c r="AW9" s="3">
        <v>8</v>
      </c>
      <c r="AX9" s="3">
        <v>0</v>
      </c>
      <c r="AY9" s="3">
        <v>2</v>
      </c>
      <c r="AZ9" s="5">
        <v>0.25</v>
      </c>
      <c r="BA9" s="4">
        <v>6</v>
      </c>
      <c r="BB9" s="4">
        <v>0</v>
      </c>
      <c r="BC9" s="4">
        <v>1</v>
      </c>
      <c r="BD9" s="4">
        <v>3</v>
      </c>
      <c r="BE9" s="4">
        <v>0</v>
      </c>
      <c r="BF9" s="4">
        <v>0</v>
      </c>
      <c r="BG9" s="3">
        <v>9</v>
      </c>
      <c r="BH9" s="3">
        <v>0</v>
      </c>
      <c r="BI9" s="3">
        <v>1</v>
      </c>
      <c r="BJ9" s="5">
        <v>0.1111111111111111</v>
      </c>
      <c r="BK9" s="4">
        <v>5</v>
      </c>
      <c r="BL9" s="4">
        <v>0</v>
      </c>
      <c r="BM9" s="4">
        <v>3</v>
      </c>
      <c r="BN9" s="4">
        <v>5</v>
      </c>
      <c r="BO9" s="4">
        <v>0</v>
      </c>
      <c r="BP9" s="4">
        <v>0</v>
      </c>
      <c r="BQ9" s="3">
        <v>10</v>
      </c>
      <c r="BR9" s="3">
        <v>0</v>
      </c>
      <c r="BS9" s="3">
        <v>3</v>
      </c>
      <c r="BT9" s="5">
        <v>0.3</v>
      </c>
      <c r="BU9" s="4">
        <v>5</v>
      </c>
      <c r="BV9" s="4">
        <v>0</v>
      </c>
      <c r="BW9" s="81">
        <v>0</v>
      </c>
      <c r="BX9" s="4">
        <v>0</v>
      </c>
      <c r="BY9" s="4">
        <v>0</v>
      </c>
      <c r="BZ9" s="4">
        <v>1</v>
      </c>
      <c r="CA9" s="3">
        <v>5</v>
      </c>
      <c r="CB9" s="3">
        <v>0</v>
      </c>
      <c r="CC9" s="3">
        <v>1</v>
      </c>
      <c r="CD9" s="5">
        <v>0.2</v>
      </c>
      <c r="CE9" s="4">
        <v>6</v>
      </c>
      <c r="CF9" s="4">
        <v>0</v>
      </c>
      <c r="CG9" s="4">
        <v>2</v>
      </c>
      <c r="CH9" s="4">
        <v>3</v>
      </c>
      <c r="CI9" s="4">
        <v>1</v>
      </c>
      <c r="CJ9" s="4">
        <v>0</v>
      </c>
      <c r="CK9" s="3">
        <v>9</v>
      </c>
      <c r="CL9" s="3">
        <v>1</v>
      </c>
      <c r="CM9" s="3">
        <v>2</v>
      </c>
      <c r="CN9" s="32">
        <v>0.33333333333333331</v>
      </c>
      <c r="CO9" s="34">
        <v>8</v>
      </c>
      <c r="CP9" s="4">
        <v>0</v>
      </c>
      <c r="CQ9" s="4">
        <v>0</v>
      </c>
      <c r="CR9" s="4">
        <v>2</v>
      </c>
      <c r="CS9" s="4">
        <v>0</v>
      </c>
      <c r="CT9" s="4">
        <v>1</v>
      </c>
      <c r="CU9" s="3">
        <v>10</v>
      </c>
      <c r="CV9" s="3">
        <v>0</v>
      </c>
      <c r="CW9" s="3">
        <v>1</v>
      </c>
      <c r="CX9" s="35">
        <v>0.1</v>
      </c>
      <c r="CY9" s="34">
        <f>COUNTIFS('(手KEY資料)_展助來店'!$C:$C,'來店成交率_01-11'!$B9,'(手KEY資料)_展助來店'!$L:$L,$CY$2,'(手KEY資料)_展助來店'!$K:$K,"中和")</f>
        <v>1</v>
      </c>
      <c r="CZ9" s="4">
        <f>COUNTIFS('(有望系統)_來店成交現有客戶_01-10(累)'!$E:$E,$B9,'(有望系統)_來店成交現有客戶_01-10(累)'!$BJ:$BJ,$CY$2,'(有望系統)_來店成交現有客戶_01-10(累)'!$BM:$BM,$CY$2,'(有望系統)_來店成交現有客戶_01-10(累)'!$BN:$BN,"中和")</f>
        <v>0</v>
      </c>
      <c r="DA9" s="4">
        <f>COUNTIFS('(有望系統)_來店成交現有客戶_01-10(累)'!$E:$E,$B9,'(有望系統)_來店成交現有客戶_01-10(累)'!$BN:$BN,"中和",'(有望系統)_來店成交現有客戶_01-10(累)'!$BJ:$BJ,$CY$2)-CZ9</f>
        <v>0</v>
      </c>
      <c r="DB9" s="4">
        <f>COUNTIFS('(手KEY資料)_展助來店'!$C:$C,'來店成交率_01-11'!$B9,'(手KEY資料)_展助來店'!$L:$L,$CY$2,'(手KEY資料)_展助來店'!$K:$K,"新店")</f>
        <v>0</v>
      </c>
      <c r="DC9" s="4">
        <f>COUNTIFS('(有望系統)_來店成交現有客戶_01-10(累)'!$E:$E,$B9,'(有望系統)_來店成交現有客戶_01-10(累)'!$BJ:$BJ,$CY$2,'(有望系統)_來店成交現有客戶_01-10(累)'!$BM:$BM,$CY$2,'(有望系統)_來店成交現有客戶_01-10(累)'!$BN:$BN,"新店")</f>
        <v>0</v>
      </c>
      <c r="DD9" s="4">
        <f>COUNTIFS('(有望系統)_來店成交現有客戶_01-10(累)'!$E:$E,$B9,'(有望系統)_來店成交現有客戶_01-10(累)'!$BN:$BN,"新店",'(有望系統)_來店成交現有客戶_01-10(累)'!$BJ:$BJ,$CY$2)-DC9</f>
        <v>0</v>
      </c>
      <c r="DE9" s="3">
        <f t="shared" si="10"/>
        <v>1</v>
      </c>
      <c r="DF9" s="3">
        <f t="shared" si="11"/>
        <v>0</v>
      </c>
      <c r="DG9" s="3">
        <f t="shared" si="12"/>
        <v>0</v>
      </c>
      <c r="DH9" s="35">
        <f t="shared" si="13"/>
        <v>0</v>
      </c>
      <c r="DI9" s="34"/>
      <c r="DJ9" s="4"/>
      <c r="DK9" s="4"/>
      <c r="DL9" s="4"/>
      <c r="DM9" s="4"/>
      <c r="DN9" s="4"/>
      <c r="DO9" s="3"/>
      <c r="DP9" s="3"/>
      <c r="DQ9" s="3"/>
      <c r="DR9" s="35"/>
      <c r="DS9" s="34">
        <f t="shared" si="1"/>
        <v>66</v>
      </c>
      <c r="DT9" s="4">
        <f t="shared" si="2"/>
        <v>0</v>
      </c>
      <c r="DU9" s="4">
        <f t="shared" si="3"/>
        <v>10</v>
      </c>
      <c r="DV9" s="6">
        <f t="shared" si="14"/>
        <v>0.15151515151515152</v>
      </c>
      <c r="DW9" s="4">
        <f t="shared" si="4"/>
        <v>23</v>
      </c>
      <c r="DX9" s="4">
        <f t="shared" si="5"/>
        <v>2</v>
      </c>
      <c r="DY9" s="4">
        <f t="shared" si="6"/>
        <v>3</v>
      </c>
      <c r="DZ9" s="6">
        <f t="shared" si="15"/>
        <v>0.21739130434782608</v>
      </c>
      <c r="EA9" s="3">
        <f t="shared" si="16"/>
        <v>89</v>
      </c>
      <c r="EB9" s="3">
        <f t="shared" si="7"/>
        <v>2</v>
      </c>
      <c r="EC9" s="8">
        <f t="shared" si="8"/>
        <v>13</v>
      </c>
      <c r="ED9" s="37">
        <f t="shared" si="17"/>
        <v>0.16853932584269662</v>
      </c>
      <c r="EE9" s="66" t="str">
        <f t="shared" si="9"/>
        <v/>
      </c>
    </row>
    <row r="10" spans="1:137" s="7" customFormat="1" ht="13.5" customHeight="1">
      <c r="A10" s="117"/>
      <c r="B10" s="30" t="s">
        <v>137</v>
      </c>
      <c r="C10" s="49">
        <v>5</v>
      </c>
      <c r="D10" s="45">
        <v>0</v>
      </c>
      <c r="E10" s="45">
        <v>0</v>
      </c>
      <c r="F10" s="45">
        <v>3</v>
      </c>
      <c r="G10" s="45">
        <v>0</v>
      </c>
      <c r="H10" s="45">
        <v>0</v>
      </c>
      <c r="I10" s="3">
        <v>8</v>
      </c>
      <c r="J10" s="3">
        <v>0</v>
      </c>
      <c r="K10" s="3">
        <v>0</v>
      </c>
      <c r="L10" s="35">
        <v>0</v>
      </c>
      <c r="M10" s="4">
        <v>5</v>
      </c>
      <c r="N10" s="4">
        <v>0</v>
      </c>
      <c r="O10" s="4">
        <v>0</v>
      </c>
      <c r="P10" s="4">
        <v>2</v>
      </c>
      <c r="Q10" s="4">
        <v>0</v>
      </c>
      <c r="R10" s="4">
        <v>0</v>
      </c>
      <c r="S10" s="3">
        <v>7</v>
      </c>
      <c r="T10" s="3">
        <v>0</v>
      </c>
      <c r="U10" s="3">
        <v>0</v>
      </c>
      <c r="V10" s="5">
        <v>0</v>
      </c>
      <c r="W10" s="4">
        <v>5</v>
      </c>
      <c r="X10" s="4">
        <v>0</v>
      </c>
      <c r="Y10" s="4">
        <v>1</v>
      </c>
      <c r="Z10" s="4">
        <v>1</v>
      </c>
      <c r="AA10" s="4">
        <v>0</v>
      </c>
      <c r="AB10" s="4">
        <v>0</v>
      </c>
      <c r="AC10" s="3">
        <v>6</v>
      </c>
      <c r="AD10" s="3">
        <v>0</v>
      </c>
      <c r="AE10" s="3">
        <v>1</v>
      </c>
      <c r="AF10" s="5">
        <v>0.16666666666666666</v>
      </c>
      <c r="AG10" s="4">
        <v>4</v>
      </c>
      <c r="AH10" s="4">
        <v>0</v>
      </c>
      <c r="AI10" s="4">
        <v>1</v>
      </c>
      <c r="AJ10" s="4">
        <v>3</v>
      </c>
      <c r="AK10" s="4">
        <v>0</v>
      </c>
      <c r="AL10" s="4">
        <v>0</v>
      </c>
      <c r="AM10" s="3">
        <v>7</v>
      </c>
      <c r="AN10" s="3">
        <v>0</v>
      </c>
      <c r="AO10" s="3">
        <v>1</v>
      </c>
      <c r="AP10" s="5">
        <v>0.14285714285714285</v>
      </c>
      <c r="AQ10" s="4">
        <v>9</v>
      </c>
      <c r="AR10" s="4">
        <v>1</v>
      </c>
      <c r="AS10" s="4">
        <v>3</v>
      </c>
      <c r="AT10" s="4">
        <v>3</v>
      </c>
      <c r="AU10" s="4">
        <v>0</v>
      </c>
      <c r="AV10" s="4">
        <v>0</v>
      </c>
      <c r="AW10" s="3">
        <v>12</v>
      </c>
      <c r="AX10" s="3">
        <v>1</v>
      </c>
      <c r="AY10" s="3">
        <v>3</v>
      </c>
      <c r="AZ10" s="5">
        <v>0.33333333333333331</v>
      </c>
      <c r="BA10" s="4">
        <v>4</v>
      </c>
      <c r="BB10" s="4">
        <v>0</v>
      </c>
      <c r="BC10" s="4">
        <v>3</v>
      </c>
      <c r="BD10" s="4">
        <v>2</v>
      </c>
      <c r="BE10" s="4">
        <v>0</v>
      </c>
      <c r="BF10" s="4">
        <v>0</v>
      </c>
      <c r="BG10" s="3">
        <v>6</v>
      </c>
      <c r="BH10" s="3">
        <v>0</v>
      </c>
      <c r="BI10" s="3">
        <v>3</v>
      </c>
      <c r="BJ10" s="5">
        <v>0.5</v>
      </c>
      <c r="BK10" s="4">
        <v>6</v>
      </c>
      <c r="BL10" s="4">
        <v>0</v>
      </c>
      <c r="BM10" s="4">
        <v>2</v>
      </c>
      <c r="BN10" s="4">
        <v>3</v>
      </c>
      <c r="BO10" s="4">
        <v>0</v>
      </c>
      <c r="BP10" s="4">
        <v>0</v>
      </c>
      <c r="BQ10" s="3">
        <v>9</v>
      </c>
      <c r="BR10" s="3">
        <v>0</v>
      </c>
      <c r="BS10" s="3">
        <v>2</v>
      </c>
      <c r="BT10" s="5">
        <v>0.22222222222222221</v>
      </c>
      <c r="BU10" s="4">
        <v>7</v>
      </c>
      <c r="BV10" s="4">
        <v>1</v>
      </c>
      <c r="BW10" s="81">
        <v>0</v>
      </c>
      <c r="BX10" s="4">
        <v>0</v>
      </c>
      <c r="BY10" s="4">
        <v>0</v>
      </c>
      <c r="BZ10" s="4">
        <v>0</v>
      </c>
      <c r="CA10" s="3">
        <v>7</v>
      </c>
      <c r="CB10" s="3">
        <v>1</v>
      </c>
      <c r="CC10" s="3">
        <v>0</v>
      </c>
      <c r="CD10" s="5">
        <v>0.14285714285714285</v>
      </c>
      <c r="CE10" s="4">
        <v>6</v>
      </c>
      <c r="CF10" s="4">
        <v>0</v>
      </c>
      <c r="CG10" s="4">
        <v>0</v>
      </c>
      <c r="CH10" s="4">
        <v>2</v>
      </c>
      <c r="CI10" s="4">
        <v>0</v>
      </c>
      <c r="CJ10" s="4">
        <v>0</v>
      </c>
      <c r="CK10" s="3">
        <v>8</v>
      </c>
      <c r="CL10" s="3">
        <v>0</v>
      </c>
      <c r="CM10" s="3">
        <v>0</v>
      </c>
      <c r="CN10" s="32">
        <v>0</v>
      </c>
      <c r="CO10" s="34">
        <v>7</v>
      </c>
      <c r="CP10" s="4">
        <v>1</v>
      </c>
      <c r="CQ10" s="4">
        <v>1</v>
      </c>
      <c r="CR10" s="4">
        <v>4</v>
      </c>
      <c r="CS10" s="4">
        <v>0</v>
      </c>
      <c r="CT10" s="4">
        <v>0</v>
      </c>
      <c r="CU10" s="3">
        <v>11</v>
      </c>
      <c r="CV10" s="3">
        <v>1</v>
      </c>
      <c r="CW10" s="3">
        <v>1</v>
      </c>
      <c r="CX10" s="35">
        <v>0.18181818181818182</v>
      </c>
      <c r="CY10" s="34">
        <f>COUNTIFS('(手KEY資料)_展助來店'!$C:$C,'來店成交率_01-11'!$B10,'(手KEY資料)_展助來店'!$L:$L,$CY$2,'(手KEY資料)_展助來店'!$K:$K,"中和")</f>
        <v>0</v>
      </c>
      <c r="CZ10" s="4">
        <f>COUNTIFS('(有望系統)_來店成交現有客戶_01-10(累)'!$E:$E,$B10,'(有望系統)_來店成交現有客戶_01-10(累)'!$BJ:$BJ,$CY$2,'(有望系統)_來店成交現有客戶_01-10(累)'!$BM:$BM,$CY$2,'(有望系統)_來店成交現有客戶_01-10(累)'!$BN:$BN,"中和")</f>
        <v>0</v>
      </c>
      <c r="DA10" s="4">
        <f>COUNTIFS('(有望系統)_來店成交現有客戶_01-10(累)'!$E:$E,$B10,'(有望系統)_來店成交現有客戶_01-10(累)'!$BN:$BN,"中和",'(有望系統)_來店成交現有客戶_01-10(累)'!$BJ:$BJ,$CY$2)-CZ10</f>
        <v>0</v>
      </c>
      <c r="DB10" s="4">
        <f>COUNTIFS('(手KEY資料)_展助來店'!$C:$C,'來店成交率_01-11'!$B10,'(手KEY資料)_展助來店'!$L:$L,$CY$2,'(手KEY資料)_展助來店'!$K:$K,"新店")</f>
        <v>0</v>
      </c>
      <c r="DC10" s="4">
        <f>COUNTIFS('(有望系統)_來店成交現有客戶_01-10(累)'!$E:$E,$B10,'(有望系統)_來店成交現有客戶_01-10(累)'!$BJ:$BJ,$CY$2,'(有望系統)_來店成交現有客戶_01-10(累)'!$BM:$BM,$CY$2,'(有望系統)_來店成交現有客戶_01-10(累)'!$BN:$BN,"新店")</f>
        <v>0</v>
      </c>
      <c r="DD10" s="4">
        <f>COUNTIFS('(有望系統)_來店成交現有客戶_01-10(累)'!$E:$E,$B10,'(有望系統)_來店成交現有客戶_01-10(累)'!$BN:$BN,"新店",'(有望系統)_來店成交現有客戶_01-10(累)'!$BJ:$BJ,$CY$2)-DC10</f>
        <v>0</v>
      </c>
      <c r="DE10" s="3">
        <f t="shared" si="10"/>
        <v>0</v>
      </c>
      <c r="DF10" s="3">
        <f t="shared" si="11"/>
        <v>0</v>
      </c>
      <c r="DG10" s="3">
        <f t="shared" si="12"/>
        <v>0</v>
      </c>
      <c r="DH10" s="35">
        <f t="shared" si="13"/>
        <v>0</v>
      </c>
      <c r="DI10" s="34"/>
      <c r="DJ10" s="4"/>
      <c r="DK10" s="4"/>
      <c r="DL10" s="4"/>
      <c r="DM10" s="4"/>
      <c r="DN10" s="4"/>
      <c r="DO10" s="3"/>
      <c r="DP10" s="3"/>
      <c r="DQ10" s="3"/>
      <c r="DR10" s="35"/>
      <c r="DS10" s="34">
        <f t="shared" si="1"/>
        <v>58</v>
      </c>
      <c r="DT10" s="4">
        <f t="shared" si="2"/>
        <v>3</v>
      </c>
      <c r="DU10" s="4">
        <f t="shared" si="3"/>
        <v>11</v>
      </c>
      <c r="DV10" s="6">
        <f t="shared" si="14"/>
        <v>0.2413793103448276</v>
      </c>
      <c r="DW10" s="4">
        <f t="shared" si="4"/>
        <v>23</v>
      </c>
      <c r="DX10" s="4">
        <f t="shared" si="5"/>
        <v>0</v>
      </c>
      <c r="DY10" s="4">
        <f t="shared" si="6"/>
        <v>0</v>
      </c>
      <c r="DZ10" s="6">
        <f t="shared" si="15"/>
        <v>0</v>
      </c>
      <c r="EA10" s="3">
        <f t="shared" si="16"/>
        <v>81</v>
      </c>
      <c r="EB10" s="3">
        <f t="shared" si="7"/>
        <v>3</v>
      </c>
      <c r="EC10" s="8">
        <f t="shared" si="8"/>
        <v>11</v>
      </c>
      <c r="ED10" s="37">
        <f t="shared" si="17"/>
        <v>0.1728395061728395</v>
      </c>
      <c r="EE10" s="66" t="str">
        <f t="shared" si="9"/>
        <v/>
      </c>
    </row>
    <row r="11" spans="1:137" s="7" customFormat="1" ht="13.5" customHeight="1">
      <c r="A11" s="117"/>
      <c r="B11" s="30" t="s">
        <v>138</v>
      </c>
      <c r="C11" s="49">
        <v>6</v>
      </c>
      <c r="D11" s="45">
        <v>0</v>
      </c>
      <c r="E11" s="45">
        <v>0</v>
      </c>
      <c r="F11" s="45">
        <v>4</v>
      </c>
      <c r="G11" s="45">
        <v>0</v>
      </c>
      <c r="H11" s="45">
        <v>0</v>
      </c>
      <c r="I11" s="3">
        <v>10</v>
      </c>
      <c r="J11" s="3">
        <v>0</v>
      </c>
      <c r="K11" s="3">
        <v>0</v>
      </c>
      <c r="L11" s="35">
        <v>0</v>
      </c>
      <c r="M11" s="4">
        <v>5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3">
        <v>5</v>
      </c>
      <c r="T11" s="3">
        <v>0</v>
      </c>
      <c r="U11" s="3">
        <v>0</v>
      </c>
      <c r="V11" s="5">
        <v>0</v>
      </c>
      <c r="W11" s="4">
        <v>3</v>
      </c>
      <c r="X11" s="4">
        <v>0</v>
      </c>
      <c r="Y11" s="4">
        <v>1</v>
      </c>
      <c r="Z11" s="4">
        <v>5</v>
      </c>
      <c r="AA11" s="4">
        <v>0</v>
      </c>
      <c r="AB11" s="4">
        <v>0</v>
      </c>
      <c r="AC11" s="3">
        <v>8</v>
      </c>
      <c r="AD11" s="3">
        <v>0</v>
      </c>
      <c r="AE11" s="3">
        <v>1</v>
      </c>
      <c r="AF11" s="5">
        <v>0.125</v>
      </c>
      <c r="AG11" s="4">
        <v>6</v>
      </c>
      <c r="AH11" s="4">
        <v>0</v>
      </c>
      <c r="AI11" s="4">
        <v>0</v>
      </c>
      <c r="AJ11" s="4">
        <v>3</v>
      </c>
      <c r="AK11" s="4">
        <v>0</v>
      </c>
      <c r="AL11" s="4">
        <v>0</v>
      </c>
      <c r="AM11" s="3">
        <v>9</v>
      </c>
      <c r="AN11" s="3">
        <v>0</v>
      </c>
      <c r="AO11" s="3">
        <v>0</v>
      </c>
      <c r="AP11" s="5">
        <v>0</v>
      </c>
      <c r="AQ11" s="4">
        <v>3</v>
      </c>
      <c r="AR11" s="4">
        <v>1</v>
      </c>
      <c r="AS11" s="4">
        <v>0</v>
      </c>
      <c r="AT11" s="4">
        <v>3</v>
      </c>
      <c r="AU11" s="4">
        <v>1</v>
      </c>
      <c r="AV11" s="4">
        <v>0</v>
      </c>
      <c r="AW11" s="3">
        <v>6</v>
      </c>
      <c r="AX11" s="3">
        <v>2</v>
      </c>
      <c r="AY11" s="3">
        <v>0</v>
      </c>
      <c r="AZ11" s="5">
        <v>0.33333333333333331</v>
      </c>
      <c r="BA11" s="4">
        <v>2</v>
      </c>
      <c r="BB11" s="4">
        <v>0</v>
      </c>
      <c r="BC11" s="4">
        <v>0</v>
      </c>
      <c r="BD11" s="4">
        <v>5</v>
      </c>
      <c r="BE11" s="4">
        <v>0</v>
      </c>
      <c r="BF11" s="4">
        <v>1</v>
      </c>
      <c r="BG11" s="3">
        <v>7</v>
      </c>
      <c r="BH11" s="3">
        <v>0</v>
      </c>
      <c r="BI11" s="3">
        <v>1</v>
      </c>
      <c r="BJ11" s="5">
        <v>0.14285714285714285</v>
      </c>
      <c r="BK11" s="4">
        <v>8</v>
      </c>
      <c r="BL11" s="4">
        <v>0</v>
      </c>
      <c r="BM11" s="4">
        <v>0</v>
      </c>
      <c r="BN11" s="4">
        <v>3</v>
      </c>
      <c r="BO11" s="4">
        <v>0</v>
      </c>
      <c r="BP11" s="4">
        <v>1</v>
      </c>
      <c r="BQ11" s="3">
        <v>11</v>
      </c>
      <c r="BR11" s="3">
        <v>0</v>
      </c>
      <c r="BS11" s="3">
        <v>1</v>
      </c>
      <c r="BT11" s="5">
        <v>9.0909090909090912E-2</v>
      </c>
      <c r="BU11" s="4">
        <v>6</v>
      </c>
      <c r="BV11" s="4">
        <v>0</v>
      </c>
      <c r="BW11" s="81">
        <v>0</v>
      </c>
      <c r="BX11" s="4">
        <v>3</v>
      </c>
      <c r="BY11" s="4">
        <v>0</v>
      </c>
      <c r="BZ11" s="4">
        <v>1</v>
      </c>
      <c r="CA11" s="3">
        <v>9</v>
      </c>
      <c r="CB11" s="3">
        <v>0</v>
      </c>
      <c r="CC11" s="3">
        <v>1</v>
      </c>
      <c r="CD11" s="5">
        <v>0.1111111111111111</v>
      </c>
      <c r="CE11" s="4">
        <v>2</v>
      </c>
      <c r="CF11" s="4">
        <v>0</v>
      </c>
      <c r="CG11" s="4">
        <v>0</v>
      </c>
      <c r="CH11" s="4">
        <v>4</v>
      </c>
      <c r="CI11" s="4">
        <v>1</v>
      </c>
      <c r="CJ11" s="4">
        <v>0</v>
      </c>
      <c r="CK11" s="3">
        <v>6</v>
      </c>
      <c r="CL11" s="3">
        <v>1</v>
      </c>
      <c r="CM11" s="3">
        <v>0</v>
      </c>
      <c r="CN11" s="32">
        <v>0.16666666666666666</v>
      </c>
      <c r="CO11" s="34">
        <v>5</v>
      </c>
      <c r="CP11" s="4">
        <v>1</v>
      </c>
      <c r="CQ11" s="4">
        <v>0</v>
      </c>
      <c r="CR11" s="4">
        <v>3</v>
      </c>
      <c r="CS11" s="4">
        <v>0</v>
      </c>
      <c r="CT11" s="4">
        <v>0</v>
      </c>
      <c r="CU11" s="3">
        <v>8</v>
      </c>
      <c r="CV11" s="3">
        <v>1</v>
      </c>
      <c r="CW11" s="3">
        <v>0</v>
      </c>
      <c r="CX11" s="35">
        <v>0.125</v>
      </c>
      <c r="CY11" s="34">
        <f>COUNTIFS('(手KEY資料)_展助來店'!$C:$C,'來店成交率_01-11'!$B11,'(手KEY資料)_展助來店'!$L:$L,$CY$2,'(手KEY資料)_展助來店'!$K:$K,"中和")</f>
        <v>1</v>
      </c>
      <c r="CZ11" s="4">
        <f>COUNTIFS('(有望系統)_來店成交現有客戶_01-10(累)'!$E:$E,$B11,'(有望系統)_來店成交現有客戶_01-10(累)'!$BJ:$BJ,$CY$2,'(有望系統)_來店成交現有客戶_01-10(累)'!$BM:$BM,$CY$2,'(有望系統)_來店成交現有客戶_01-10(累)'!$BN:$BN,"中和")</f>
        <v>0</v>
      </c>
      <c r="DA11" s="4">
        <f>COUNTIFS('(有望系統)_來店成交現有客戶_01-10(累)'!$E:$E,$B11,'(有望系統)_來店成交現有客戶_01-10(累)'!$BN:$BN,"中和",'(有望系統)_來店成交現有客戶_01-10(累)'!$BJ:$BJ,$CY$2)-CZ11</f>
        <v>0</v>
      </c>
      <c r="DB11" s="4">
        <f>COUNTIFS('(手KEY資料)_展助來店'!$C:$C,'來店成交率_01-11'!$B11,'(手KEY資料)_展助來店'!$L:$L,$CY$2,'(手KEY資料)_展助來店'!$K:$K,"新店")</f>
        <v>0</v>
      </c>
      <c r="DC11" s="4">
        <f>COUNTIFS('(有望系統)_來店成交現有客戶_01-10(累)'!$E:$E,$B11,'(有望系統)_來店成交現有客戶_01-10(累)'!$BJ:$BJ,$CY$2,'(有望系統)_來店成交現有客戶_01-10(累)'!$BM:$BM,$CY$2,'(有望系統)_來店成交現有客戶_01-10(累)'!$BN:$BN,"新店")</f>
        <v>0</v>
      </c>
      <c r="DD11" s="4">
        <f>COUNTIFS('(有望系統)_來店成交現有客戶_01-10(累)'!$E:$E,$B11,'(有望系統)_來店成交現有客戶_01-10(累)'!$BN:$BN,"新店",'(有望系統)_來店成交現有客戶_01-10(累)'!$BJ:$BJ,$CY$2)-DC11</f>
        <v>0</v>
      </c>
      <c r="DE11" s="3">
        <f t="shared" si="10"/>
        <v>1</v>
      </c>
      <c r="DF11" s="3">
        <f t="shared" si="11"/>
        <v>0</v>
      </c>
      <c r="DG11" s="3">
        <f t="shared" si="12"/>
        <v>0</v>
      </c>
      <c r="DH11" s="35">
        <f t="shared" si="13"/>
        <v>0</v>
      </c>
      <c r="DI11" s="34"/>
      <c r="DJ11" s="4"/>
      <c r="DK11" s="4"/>
      <c r="DL11" s="4"/>
      <c r="DM11" s="4"/>
      <c r="DN11" s="4"/>
      <c r="DO11" s="3"/>
      <c r="DP11" s="3"/>
      <c r="DQ11" s="3"/>
      <c r="DR11" s="35"/>
      <c r="DS11" s="34">
        <f t="shared" si="1"/>
        <v>47</v>
      </c>
      <c r="DT11" s="4">
        <f t="shared" si="2"/>
        <v>2</v>
      </c>
      <c r="DU11" s="4">
        <f t="shared" si="3"/>
        <v>1</v>
      </c>
      <c r="DV11" s="6">
        <f t="shared" si="14"/>
        <v>6.3829787234042548E-2</v>
      </c>
      <c r="DW11" s="4">
        <f t="shared" si="4"/>
        <v>33</v>
      </c>
      <c r="DX11" s="4">
        <f t="shared" si="5"/>
        <v>2</v>
      </c>
      <c r="DY11" s="4">
        <f t="shared" si="6"/>
        <v>3</v>
      </c>
      <c r="DZ11" s="6">
        <f t="shared" si="15"/>
        <v>0.15151515151515152</v>
      </c>
      <c r="EA11" s="3">
        <f t="shared" si="16"/>
        <v>80</v>
      </c>
      <c r="EB11" s="3">
        <f t="shared" si="7"/>
        <v>4</v>
      </c>
      <c r="EC11" s="8">
        <f t="shared" si="8"/>
        <v>4</v>
      </c>
      <c r="ED11" s="37">
        <f t="shared" si="17"/>
        <v>0.1</v>
      </c>
      <c r="EE11" s="66" t="str">
        <f t="shared" si="9"/>
        <v/>
      </c>
    </row>
    <row r="12" spans="1:137" s="7" customFormat="1" ht="13.5" customHeight="1">
      <c r="A12" s="117"/>
      <c r="B12" s="30" t="s">
        <v>139</v>
      </c>
      <c r="C12" s="49">
        <v>3</v>
      </c>
      <c r="D12" s="45">
        <v>1</v>
      </c>
      <c r="E12" s="45">
        <v>1</v>
      </c>
      <c r="F12" s="45">
        <v>1</v>
      </c>
      <c r="G12" s="45">
        <v>0</v>
      </c>
      <c r="H12" s="45">
        <v>0</v>
      </c>
      <c r="I12" s="3">
        <v>4</v>
      </c>
      <c r="J12" s="3">
        <v>1</v>
      </c>
      <c r="K12" s="3">
        <v>1</v>
      </c>
      <c r="L12" s="35">
        <v>0.5</v>
      </c>
      <c r="M12" s="4">
        <v>7</v>
      </c>
      <c r="N12" s="4">
        <v>1</v>
      </c>
      <c r="O12" s="4">
        <v>0</v>
      </c>
      <c r="P12" s="4">
        <v>0</v>
      </c>
      <c r="Q12" s="4">
        <v>0</v>
      </c>
      <c r="R12" s="4">
        <v>0</v>
      </c>
      <c r="S12" s="3">
        <v>7</v>
      </c>
      <c r="T12" s="3">
        <v>1</v>
      </c>
      <c r="U12" s="3">
        <v>0</v>
      </c>
      <c r="V12" s="5">
        <v>0.14285714285714285</v>
      </c>
      <c r="W12" s="4">
        <v>7</v>
      </c>
      <c r="X12" s="4">
        <v>0</v>
      </c>
      <c r="Y12" s="4">
        <v>0</v>
      </c>
      <c r="Z12" s="4">
        <v>2</v>
      </c>
      <c r="AA12" s="4">
        <v>0</v>
      </c>
      <c r="AB12" s="4">
        <v>0</v>
      </c>
      <c r="AC12" s="3">
        <v>9</v>
      </c>
      <c r="AD12" s="3">
        <v>0</v>
      </c>
      <c r="AE12" s="3">
        <v>0</v>
      </c>
      <c r="AF12" s="5">
        <v>0</v>
      </c>
      <c r="AG12" s="4">
        <v>4</v>
      </c>
      <c r="AH12" s="4">
        <v>0</v>
      </c>
      <c r="AI12" s="4">
        <v>2</v>
      </c>
      <c r="AJ12" s="4">
        <v>4</v>
      </c>
      <c r="AK12" s="4">
        <v>0</v>
      </c>
      <c r="AL12" s="4">
        <v>0</v>
      </c>
      <c r="AM12" s="3">
        <v>8</v>
      </c>
      <c r="AN12" s="3">
        <v>0</v>
      </c>
      <c r="AO12" s="3">
        <v>2</v>
      </c>
      <c r="AP12" s="5">
        <v>0.25</v>
      </c>
      <c r="AQ12" s="4">
        <v>4</v>
      </c>
      <c r="AR12" s="4">
        <v>0</v>
      </c>
      <c r="AS12" s="4">
        <v>1</v>
      </c>
      <c r="AT12" s="4">
        <v>4</v>
      </c>
      <c r="AU12" s="4">
        <v>1</v>
      </c>
      <c r="AV12" s="4">
        <v>1</v>
      </c>
      <c r="AW12" s="3">
        <v>8</v>
      </c>
      <c r="AX12" s="3">
        <v>1</v>
      </c>
      <c r="AY12" s="3">
        <v>2</v>
      </c>
      <c r="AZ12" s="5">
        <v>0.375</v>
      </c>
      <c r="BA12" s="4">
        <v>6</v>
      </c>
      <c r="BB12" s="4">
        <v>2</v>
      </c>
      <c r="BC12" s="4">
        <v>0</v>
      </c>
      <c r="BD12" s="4">
        <v>2</v>
      </c>
      <c r="BE12" s="4">
        <v>1</v>
      </c>
      <c r="BF12" s="4">
        <v>0</v>
      </c>
      <c r="BG12" s="3">
        <v>8</v>
      </c>
      <c r="BH12" s="3">
        <v>3</v>
      </c>
      <c r="BI12" s="3">
        <v>0</v>
      </c>
      <c r="BJ12" s="5">
        <v>0.375</v>
      </c>
      <c r="BK12" s="4">
        <v>3</v>
      </c>
      <c r="BL12" s="4">
        <v>1</v>
      </c>
      <c r="BM12" s="4">
        <v>0</v>
      </c>
      <c r="BN12" s="4">
        <v>6</v>
      </c>
      <c r="BO12" s="4">
        <v>0</v>
      </c>
      <c r="BP12" s="4">
        <v>0</v>
      </c>
      <c r="BQ12" s="3">
        <v>9</v>
      </c>
      <c r="BR12" s="3">
        <v>1</v>
      </c>
      <c r="BS12" s="3">
        <v>0</v>
      </c>
      <c r="BT12" s="5">
        <v>0.1111111111111111</v>
      </c>
      <c r="BU12" s="4">
        <v>6</v>
      </c>
      <c r="BV12" s="4">
        <v>1</v>
      </c>
      <c r="BW12" s="81">
        <v>0</v>
      </c>
      <c r="BX12" s="4">
        <v>0</v>
      </c>
      <c r="BY12" s="4">
        <v>0</v>
      </c>
      <c r="BZ12" s="4">
        <v>0</v>
      </c>
      <c r="CA12" s="3">
        <v>6</v>
      </c>
      <c r="CB12" s="3">
        <v>1</v>
      </c>
      <c r="CC12" s="3">
        <v>0</v>
      </c>
      <c r="CD12" s="5">
        <v>0.16666666666666666</v>
      </c>
      <c r="CE12" s="4">
        <v>5</v>
      </c>
      <c r="CF12" s="4">
        <v>0</v>
      </c>
      <c r="CG12" s="4">
        <v>0</v>
      </c>
      <c r="CH12" s="4">
        <v>2</v>
      </c>
      <c r="CI12" s="4">
        <v>0</v>
      </c>
      <c r="CJ12" s="4">
        <v>0</v>
      </c>
      <c r="CK12" s="3">
        <v>7</v>
      </c>
      <c r="CL12" s="3">
        <v>0</v>
      </c>
      <c r="CM12" s="3">
        <v>0</v>
      </c>
      <c r="CN12" s="32">
        <v>0</v>
      </c>
      <c r="CO12" s="34">
        <v>11</v>
      </c>
      <c r="CP12" s="4">
        <v>0</v>
      </c>
      <c r="CQ12" s="4">
        <v>0</v>
      </c>
      <c r="CR12" s="4">
        <v>2</v>
      </c>
      <c r="CS12" s="4">
        <v>0</v>
      </c>
      <c r="CT12" s="4">
        <v>0</v>
      </c>
      <c r="CU12" s="3">
        <v>13</v>
      </c>
      <c r="CV12" s="3">
        <v>0</v>
      </c>
      <c r="CW12" s="3">
        <v>0</v>
      </c>
      <c r="CX12" s="35">
        <v>0</v>
      </c>
      <c r="CY12" s="34">
        <f>COUNTIFS('(手KEY資料)_展助來店'!$C:$C,'來店成交率_01-11'!$B12,'(手KEY資料)_展助來店'!$L:$L,$CY$2,'(手KEY資料)_展助來店'!$K:$K,"中和")</f>
        <v>0</v>
      </c>
      <c r="CZ12" s="4">
        <f>COUNTIFS('(有望系統)_來店成交現有客戶_01-10(累)'!$E:$E,$B12,'(有望系統)_來店成交現有客戶_01-10(累)'!$BJ:$BJ,$CY$2,'(有望系統)_來店成交現有客戶_01-10(累)'!$BM:$BM,$CY$2,'(有望系統)_來店成交現有客戶_01-10(累)'!$BN:$BN,"中和")</f>
        <v>0</v>
      </c>
      <c r="DA12" s="4">
        <f>COUNTIFS('(有望系統)_來店成交現有客戶_01-10(累)'!$E:$E,$B12,'(有望系統)_來店成交現有客戶_01-10(累)'!$BN:$BN,"中和",'(有望系統)_來店成交現有客戶_01-10(累)'!$BJ:$BJ,$CY$2)-CZ12</f>
        <v>0</v>
      </c>
      <c r="DB12" s="4">
        <f>COUNTIFS('(手KEY資料)_展助來店'!$C:$C,'來店成交率_01-11'!$B12,'(手KEY資料)_展助來店'!$L:$L,$CY$2,'(手KEY資料)_展助來店'!$K:$K,"新店")</f>
        <v>0</v>
      </c>
      <c r="DC12" s="4">
        <f>COUNTIFS('(有望系統)_來店成交現有客戶_01-10(累)'!$E:$E,$B12,'(有望系統)_來店成交現有客戶_01-10(累)'!$BJ:$BJ,$CY$2,'(有望系統)_來店成交現有客戶_01-10(累)'!$BM:$BM,$CY$2,'(有望系統)_來店成交現有客戶_01-10(累)'!$BN:$BN,"新店")</f>
        <v>0</v>
      </c>
      <c r="DD12" s="4">
        <f>COUNTIFS('(有望系統)_來店成交現有客戶_01-10(累)'!$E:$E,$B12,'(有望系統)_來店成交現有客戶_01-10(累)'!$BN:$BN,"新店",'(有望系統)_來店成交現有客戶_01-10(累)'!$BJ:$BJ,$CY$2)-DC12</f>
        <v>0</v>
      </c>
      <c r="DE12" s="3">
        <f t="shared" si="10"/>
        <v>0</v>
      </c>
      <c r="DF12" s="3">
        <f t="shared" si="11"/>
        <v>0</v>
      </c>
      <c r="DG12" s="3">
        <f t="shared" si="12"/>
        <v>0</v>
      </c>
      <c r="DH12" s="35">
        <f t="shared" si="13"/>
        <v>0</v>
      </c>
      <c r="DI12" s="34"/>
      <c r="DJ12" s="4"/>
      <c r="DK12" s="4"/>
      <c r="DL12" s="4"/>
      <c r="DM12" s="4"/>
      <c r="DN12" s="4"/>
      <c r="DO12" s="3"/>
      <c r="DP12" s="3"/>
      <c r="DQ12" s="3"/>
      <c r="DR12" s="35"/>
      <c r="DS12" s="34">
        <f t="shared" si="1"/>
        <v>56</v>
      </c>
      <c r="DT12" s="4">
        <f t="shared" si="2"/>
        <v>6</v>
      </c>
      <c r="DU12" s="4">
        <f t="shared" si="3"/>
        <v>4</v>
      </c>
      <c r="DV12" s="6">
        <f>IF(DS12=0,0,(DT12+DU12)/DS12)</f>
        <v>0.17857142857142858</v>
      </c>
      <c r="DW12" s="4">
        <f t="shared" si="4"/>
        <v>23</v>
      </c>
      <c r="DX12" s="4">
        <f t="shared" si="5"/>
        <v>2</v>
      </c>
      <c r="DY12" s="4">
        <f t="shared" si="6"/>
        <v>1</v>
      </c>
      <c r="DZ12" s="6">
        <f>IF(DW12=0,0,(DX12+DY12)/DW12)</f>
        <v>0.13043478260869565</v>
      </c>
      <c r="EA12" s="3">
        <f>DS12+DW12</f>
        <v>79</v>
      </c>
      <c r="EB12" s="3">
        <f>DT12+DX12</f>
        <v>8</v>
      </c>
      <c r="EC12" s="8">
        <f>DU12+DY12</f>
        <v>5</v>
      </c>
      <c r="ED12" s="37">
        <f>IF(EA12=0,0,(EB12+EC12)/EA12)</f>
        <v>0.16455696202531644</v>
      </c>
      <c r="EE12" s="66" t="str">
        <f t="shared" si="9"/>
        <v/>
      </c>
    </row>
    <row r="13" spans="1:137" s="7" customFormat="1" ht="13.5" customHeight="1">
      <c r="A13" s="117"/>
      <c r="B13" s="30" t="s">
        <v>44</v>
      </c>
      <c r="C13" s="49">
        <v>3</v>
      </c>
      <c r="D13" s="45">
        <v>1</v>
      </c>
      <c r="E13" s="45">
        <v>0</v>
      </c>
      <c r="F13" s="45">
        <v>0</v>
      </c>
      <c r="G13" s="45">
        <v>0</v>
      </c>
      <c r="H13" s="45">
        <v>0</v>
      </c>
      <c r="I13" s="3">
        <v>3</v>
      </c>
      <c r="J13" s="3">
        <v>1</v>
      </c>
      <c r="K13" s="3">
        <v>0</v>
      </c>
      <c r="L13" s="35">
        <v>0.33333333333333331</v>
      </c>
      <c r="M13" s="4">
        <v>2</v>
      </c>
      <c r="N13" s="4">
        <v>0</v>
      </c>
      <c r="O13" s="4">
        <v>0</v>
      </c>
      <c r="P13" s="4">
        <v>1</v>
      </c>
      <c r="Q13" s="4">
        <v>0</v>
      </c>
      <c r="R13" s="4">
        <v>0</v>
      </c>
      <c r="S13" s="3">
        <v>3</v>
      </c>
      <c r="T13" s="3">
        <v>0</v>
      </c>
      <c r="U13" s="3">
        <v>0</v>
      </c>
      <c r="V13" s="5">
        <v>0</v>
      </c>
      <c r="W13" s="4">
        <v>8</v>
      </c>
      <c r="X13" s="4">
        <v>1</v>
      </c>
      <c r="Y13" s="4">
        <v>0</v>
      </c>
      <c r="Z13" s="4">
        <v>0</v>
      </c>
      <c r="AA13" s="4">
        <v>0</v>
      </c>
      <c r="AB13" s="4">
        <v>0</v>
      </c>
      <c r="AC13" s="3">
        <v>8</v>
      </c>
      <c r="AD13" s="3">
        <v>1</v>
      </c>
      <c r="AE13" s="3">
        <v>0</v>
      </c>
      <c r="AF13" s="5">
        <v>0.125</v>
      </c>
      <c r="AG13" s="4">
        <v>0</v>
      </c>
      <c r="AH13" s="4">
        <v>0</v>
      </c>
      <c r="AI13" s="4">
        <v>0</v>
      </c>
      <c r="AJ13" s="4">
        <v>1</v>
      </c>
      <c r="AK13" s="4">
        <v>0</v>
      </c>
      <c r="AL13" s="4">
        <v>0</v>
      </c>
      <c r="AM13" s="3">
        <v>1</v>
      </c>
      <c r="AN13" s="3">
        <v>0</v>
      </c>
      <c r="AO13" s="3">
        <v>0</v>
      </c>
      <c r="AP13" s="5">
        <v>0</v>
      </c>
      <c r="AQ13" s="4">
        <v>2</v>
      </c>
      <c r="AR13" s="4">
        <v>0</v>
      </c>
      <c r="AS13" s="4">
        <v>0</v>
      </c>
      <c r="AT13" s="4">
        <v>1</v>
      </c>
      <c r="AU13" s="4">
        <v>0</v>
      </c>
      <c r="AV13" s="4">
        <v>0</v>
      </c>
      <c r="AW13" s="3">
        <v>3</v>
      </c>
      <c r="AX13" s="3">
        <v>0</v>
      </c>
      <c r="AY13" s="3">
        <v>0</v>
      </c>
      <c r="AZ13" s="5">
        <v>0</v>
      </c>
      <c r="BA13" s="4">
        <v>4</v>
      </c>
      <c r="BB13" s="4">
        <v>1</v>
      </c>
      <c r="BC13" s="4">
        <v>0</v>
      </c>
      <c r="BD13" s="4">
        <v>0</v>
      </c>
      <c r="BE13" s="4">
        <v>0</v>
      </c>
      <c r="BF13" s="4">
        <v>0</v>
      </c>
      <c r="BG13" s="3">
        <v>4</v>
      </c>
      <c r="BH13" s="3">
        <v>1</v>
      </c>
      <c r="BI13" s="3">
        <v>0</v>
      </c>
      <c r="BJ13" s="5">
        <v>0.25</v>
      </c>
      <c r="BK13" s="4">
        <v>6</v>
      </c>
      <c r="BL13" s="4">
        <v>0</v>
      </c>
      <c r="BM13" s="4">
        <v>0</v>
      </c>
      <c r="BN13" s="4">
        <v>2</v>
      </c>
      <c r="BO13" s="4">
        <v>0</v>
      </c>
      <c r="BP13" s="4">
        <v>0</v>
      </c>
      <c r="BQ13" s="3">
        <v>8</v>
      </c>
      <c r="BR13" s="3">
        <v>0</v>
      </c>
      <c r="BS13" s="3">
        <v>0</v>
      </c>
      <c r="BT13" s="5">
        <v>0</v>
      </c>
      <c r="BU13" s="4">
        <v>5</v>
      </c>
      <c r="BV13" s="4">
        <v>0</v>
      </c>
      <c r="BW13" s="81">
        <v>1</v>
      </c>
      <c r="BX13" s="4">
        <v>0</v>
      </c>
      <c r="BY13" s="4">
        <v>0</v>
      </c>
      <c r="BZ13" s="4">
        <v>0</v>
      </c>
      <c r="CA13" s="3">
        <v>5</v>
      </c>
      <c r="CB13" s="3">
        <v>0</v>
      </c>
      <c r="CC13" s="3">
        <v>1</v>
      </c>
      <c r="CD13" s="5">
        <v>0.2</v>
      </c>
      <c r="CE13" s="4">
        <v>3</v>
      </c>
      <c r="CF13" s="4">
        <v>0</v>
      </c>
      <c r="CG13" s="4">
        <v>0</v>
      </c>
      <c r="CH13" s="4">
        <v>1</v>
      </c>
      <c r="CI13" s="4">
        <v>0</v>
      </c>
      <c r="CJ13" s="4">
        <v>0</v>
      </c>
      <c r="CK13" s="3">
        <v>4</v>
      </c>
      <c r="CL13" s="3">
        <v>0</v>
      </c>
      <c r="CM13" s="3">
        <v>0</v>
      </c>
      <c r="CN13" s="32">
        <v>0</v>
      </c>
      <c r="CO13" s="34">
        <v>2</v>
      </c>
      <c r="CP13" s="4">
        <v>0</v>
      </c>
      <c r="CQ13" s="4">
        <v>0</v>
      </c>
      <c r="CR13" s="4">
        <v>0</v>
      </c>
      <c r="CS13" s="4">
        <v>0</v>
      </c>
      <c r="CT13" s="4">
        <v>0</v>
      </c>
      <c r="CU13" s="3">
        <v>2</v>
      </c>
      <c r="CV13" s="3">
        <v>0</v>
      </c>
      <c r="CW13" s="3">
        <v>0</v>
      </c>
      <c r="CX13" s="35">
        <v>0</v>
      </c>
      <c r="CY13" s="34">
        <f>COUNTIFS('(手KEY資料)_展助來店'!$C:$C,'來店成交率_01-11'!$B13,'(手KEY資料)_展助來店'!$L:$L,$CY$2,'(手KEY資料)_展助來店'!$K:$K,"中和")</f>
        <v>0</v>
      </c>
      <c r="CZ13" s="4">
        <f>COUNTIFS('(有望系統)_來店成交現有客戶_01-10(累)'!$E:$E,$B13,'(有望系統)_來店成交現有客戶_01-10(累)'!$BJ:$BJ,$CY$2,'(有望系統)_來店成交現有客戶_01-10(累)'!$BM:$BM,$CY$2,'(有望系統)_來店成交現有客戶_01-10(累)'!$BN:$BN,"中和")</f>
        <v>0</v>
      </c>
      <c r="DA13" s="4">
        <f>COUNTIFS('(有望系統)_來店成交現有客戶_01-10(累)'!$E:$E,$B13,'(有望系統)_來店成交現有客戶_01-10(累)'!$BN:$BN,"中和",'(有望系統)_來店成交現有客戶_01-10(累)'!$BJ:$BJ,$CY$2)-CZ13</f>
        <v>0</v>
      </c>
      <c r="DB13" s="4">
        <f>COUNTIFS('(手KEY資料)_展助來店'!$C:$C,'來店成交率_01-11'!$B13,'(手KEY資料)_展助來店'!$L:$L,$CY$2,'(手KEY資料)_展助來店'!$K:$K,"新店")</f>
        <v>0</v>
      </c>
      <c r="DC13" s="4">
        <f>COUNTIFS('(有望系統)_來店成交現有客戶_01-10(累)'!$E:$E,$B13,'(有望系統)_來店成交現有客戶_01-10(累)'!$BJ:$BJ,$CY$2,'(有望系統)_來店成交現有客戶_01-10(累)'!$BM:$BM,$CY$2,'(有望系統)_來店成交現有客戶_01-10(累)'!$BN:$BN,"新店")</f>
        <v>0</v>
      </c>
      <c r="DD13" s="4">
        <f>COUNTIFS('(有望系統)_來店成交現有客戶_01-10(累)'!$E:$E,$B13,'(有望系統)_來店成交現有客戶_01-10(累)'!$BN:$BN,"新店",'(有望系統)_來店成交現有客戶_01-10(累)'!$BJ:$BJ,$CY$2)-DC13</f>
        <v>0</v>
      </c>
      <c r="DE13" s="3">
        <f t="shared" si="10"/>
        <v>0</v>
      </c>
      <c r="DF13" s="3">
        <f t="shared" si="11"/>
        <v>0</v>
      </c>
      <c r="DG13" s="3">
        <f t="shared" si="12"/>
        <v>0</v>
      </c>
      <c r="DH13" s="35">
        <f t="shared" si="13"/>
        <v>0</v>
      </c>
      <c r="DI13" s="34"/>
      <c r="DJ13" s="4"/>
      <c r="DK13" s="4"/>
      <c r="DL13" s="4"/>
      <c r="DM13" s="4"/>
      <c r="DN13" s="4"/>
      <c r="DO13" s="3"/>
      <c r="DP13" s="3"/>
      <c r="DQ13" s="3"/>
      <c r="DR13" s="35"/>
      <c r="DS13" s="34">
        <f t="shared" si="1"/>
        <v>35</v>
      </c>
      <c r="DT13" s="4">
        <f t="shared" si="2"/>
        <v>3</v>
      </c>
      <c r="DU13" s="4">
        <f t="shared" si="3"/>
        <v>1</v>
      </c>
      <c r="DV13" s="6">
        <f t="shared" ref="DV13" si="18">IF(DS13=0,0,(DT13+DU13)/DS13)</f>
        <v>0.11428571428571428</v>
      </c>
      <c r="DW13" s="4">
        <f t="shared" si="4"/>
        <v>6</v>
      </c>
      <c r="DX13" s="4">
        <f t="shared" si="5"/>
        <v>0</v>
      </c>
      <c r="DY13" s="4">
        <f t="shared" si="6"/>
        <v>0</v>
      </c>
      <c r="DZ13" s="6">
        <f t="shared" ref="DZ13" si="19">IF(DW13=0,0,(DX13+DY13)/DW13)</f>
        <v>0</v>
      </c>
      <c r="EA13" s="3">
        <f t="shared" ref="EA13" si="20">DS13+DW13</f>
        <v>41</v>
      </c>
      <c r="EB13" s="3">
        <f t="shared" ref="EB13" si="21">DT13+DX13</f>
        <v>3</v>
      </c>
      <c r="EC13" s="8">
        <f t="shared" ref="EC13" si="22">DU13+DY13</f>
        <v>1</v>
      </c>
      <c r="ED13" s="37">
        <f t="shared" ref="ED13" si="23">IF(EA13=0,0,(EB13+EC13)/EA13)</f>
        <v>9.7560975609756101E-2</v>
      </c>
      <c r="EE13" s="66" t="str">
        <f t="shared" si="9"/>
        <v/>
      </c>
    </row>
    <row r="14" spans="1:137" s="7" customFormat="1" ht="13.5" customHeight="1">
      <c r="A14" s="117"/>
      <c r="B14" s="30" t="s">
        <v>62</v>
      </c>
      <c r="C14" s="49">
        <v>3</v>
      </c>
      <c r="D14" s="45">
        <v>1</v>
      </c>
      <c r="E14" s="45">
        <v>0</v>
      </c>
      <c r="F14" s="45">
        <v>1</v>
      </c>
      <c r="G14" s="45">
        <v>0</v>
      </c>
      <c r="H14" s="45">
        <v>0</v>
      </c>
      <c r="I14" s="3">
        <v>4</v>
      </c>
      <c r="J14" s="3">
        <v>1</v>
      </c>
      <c r="K14" s="3">
        <v>0</v>
      </c>
      <c r="L14" s="35">
        <v>0.25</v>
      </c>
      <c r="M14" s="4">
        <v>4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3">
        <v>4</v>
      </c>
      <c r="T14" s="3">
        <v>0</v>
      </c>
      <c r="U14" s="3">
        <v>0</v>
      </c>
      <c r="V14" s="5">
        <v>0</v>
      </c>
      <c r="W14" s="4">
        <v>1</v>
      </c>
      <c r="X14" s="4">
        <v>0</v>
      </c>
      <c r="Y14" s="4">
        <v>0</v>
      </c>
      <c r="Z14" s="4">
        <v>3</v>
      </c>
      <c r="AA14" s="4">
        <v>0</v>
      </c>
      <c r="AB14" s="4">
        <v>0</v>
      </c>
      <c r="AC14" s="3">
        <v>4</v>
      </c>
      <c r="AD14" s="3">
        <v>0</v>
      </c>
      <c r="AE14" s="3">
        <v>0</v>
      </c>
      <c r="AF14" s="5">
        <v>0</v>
      </c>
      <c r="AG14" s="4">
        <v>4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3">
        <v>4</v>
      </c>
      <c r="AN14" s="3">
        <v>0</v>
      </c>
      <c r="AO14" s="3">
        <v>0</v>
      </c>
      <c r="AP14" s="5">
        <v>0</v>
      </c>
      <c r="AQ14" s="4">
        <v>7</v>
      </c>
      <c r="AR14" s="4">
        <v>0</v>
      </c>
      <c r="AS14" s="4">
        <v>0</v>
      </c>
      <c r="AT14" s="4">
        <v>3</v>
      </c>
      <c r="AU14" s="4">
        <v>0</v>
      </c>
      <c r="AV14" s="4">
        <v>0</v>
      </c>
      <c r="AW14" s="3">
        <v>10</v>
      </c>
      <c r="AX14" s="3">
        <v>0</v>
      </c>
      <c r="AY14" s="3">
        <v>0</v>
      </c>
      <c r="AZ14" s="5">
        <v>0</v>
      </c>
      <c r="BA14" s="4">
        <v>1</v>
      </c>
      <c r="BB14" s="4">
        <v>0</v>
      </c>
      <c r="BC14" s="4">
        <v>1</v>
      </c>
      <c r="BD14" s="4">
        <v>1</v>
      </c>
      <c r="BE14" s="4">
        <v>0</v>
      </c>
      <c r="BF14" s="4">
        <v>0</v>
      </c>
      <c r="BG14" s="3">
        <v>2</v>
      </c>
      <c r="BH14" s="3">
        <v>0</v>
      </c>
      <c r="BI14" s="3">
        <v>1</v>
      </c>
      <c r="BJ14" s="5">
        <v>0.5</v>
      </c>
      <c r="BK14" s="4">
        <v>5</v>
      </c>
      <c r="BL14" s="4">
        <v>0</v>
      </c>
      <c r="BM14" s="4">
        <v>0</v>
      </c>
      <c r="BN14" s="4">
        <v>3</v>
      </c>
      <c r="BO14" s="4">
        <v>0</v>
      </c>
      <c r="BP14" s="4">
        <v>0</v>
      </c>
      <c r="BQ14" s="3">
        <v>8</v>
      </c>
      <c r="BR14" s="3">
        <v>0</v>
      </c>
      <c r="BS14" s="3">
        <v>0</v>
      </c>
      <c r="BT14" s="5">
        <v>0</v>
      </c>
      <c r="BU14" s="4">
        <v>5</v>
      </c>
      <c r="BV14" s="4">
        <v>2</v>
      </c>
      <c r="BW14" s="81">
        <v>1</v>
      </c>
      <c r="BX14" s="4">
        <v>1</v>
      </c>
      <c r="BY14" s="4">
        <v>0</v>
      </c>
      <c r="BZ14" s="4">
        <v>1</v>
      </c>
      <c r="CA14" s="3">
        <v>6</v>
      </c>
      <c r="CB14" s="3">
        <v>2</v>
      </c>
      <c r="CC14" s="3">
        <v>2</v>
      </c>
      <c r="CD14" s="5">
        <v>0.66666666666666663</v>
      </c>
      <c r="CE14" s="4">
        <v>5</v>
      </c>
      <c r="CF14" s="4">
        <v>0</v>
      </c>
      <c r="CG14" s="4">
        <v>0</v>
      </c>
      <c r="CH14" s="4">
        <v>2</v>
      </c>
      <c r="CI14" s="4">
        <v>0</v>
      </c>
      <c r="CJ14" s="4">
        <v>0</v>
      </c>
      <c r="CK14" s="3">
        <v>7</v>
      </c>
      <c r="CL14" s="3">
        <v>0</v>
      </c>
      <c r="CM14" s="3">
        <v>0</v>
      </c>
      <c r="CN14" s="32">
        <v>0</v>
      </c>
      <c r="CO14" s="34">
        <v>4</v>
      </c>
      <c r="CP14" s="4">
        <v>1</v>
      </c>
      <c r="CQ14" s="4">
        <v>0</v>
      </c>
      <c r="CR14" s="4">
        <v>2</v>
      </c>
      <c r="CS14" s="4">
        <v>1</v>
      </c>
      <c r="CT14" s="4">
        <v>1</v>
      </c>
      <c r="CU14" s="3">
        <v>6</v>
      </c>
      <c r="CV14" s="3">
        <v>2</v>
      </c>
      <c r="CW14" s="3">
        <v>1</v>
      </c>
      <c r="CX14" s="35">
        <v>0.5</v>
      </c>
      <c r="CY14" s="34">
        <f>COUNTIFS('(手KEY資料)_展助來店'!$C:$C,'來店成交率_01-11'!$B14,'(手KEY資料)_展助來店'!$L:$L,$CY$2,'(手KEY資料)_展助來店'!$K:$K,"中和")</f>
        <v>0</v>
      </c>
      <c r="CZ14" s="4">
        <f>COUNTIFS('(有望系統)_來店成交現有客戶_01-10(累)'!$E:$E,$B14,'(有望系統)_來店成交現有客戶_01-10(累)'!$BJ:$BJ,$CY$2,'(有望系統)_來店成交現有客戶_01-10(累)'!$BM:$BM,$CY$2,'(有望系統)_來店成交現有客戶_01-10(累)'!$BN:$BN,"中和")</f>
        <v>0</v>
      </c>
      <c r="DA14" s="4">
        <f>COUNTIFS('(有望系統)_來店成交現有客戶_01-10(累)'!$E:$E,$B14,'(有望系統)_來店成交現有客戶_01-10(累)'!$BN:$BN,"中和",'(有望系統)_來店成交現有客戶_01-10(累)'!$BJ:$BJ,$CY$2)-CZ14</f>
        <v>0</v>
      </c>
      <c r="DB14" s="4">
        <f>COUNTIFS('(手KEY資料)_展助來店'!$C:$C,'來店成交率_01-11'!$B14,'(手KEY資料)_展助來店'!$L:$L,$CY$2,'(手KEY資料)_展助來店'!$K:$K,"新店")</f>
        <v>0</v>
      </c>
      <c r="DC14" s="4">
        <f>COUNTIFS('(有望系統)_來店成交現有客戶_01-10(累)'!$E:$E,$B14,'(有望系統)_來店成交現有客戶_01-10(累)'!$BJ:$BJ,$CY$2,'(有望系統)_來店成交現有客戶_01-10(累)'!$BM:$BM,$CY$2,'(有望系統)_來店成交現有客戶_01-10(累)'!$BN:$BN,"新店")</f>
        <v>0</v>
      </c>
      <c r="DD14" s="4">
        <f>COUNTIFS('(有望系統)_來店成交現有客戶_01-10(累)'!$E:$E,$B14,'(有望系統)_來店成交現有客戶_01-10(累)'!$BN:$BN,"新店",'(有望系統)_來店成交現有客戶_01-10(累)'!$BJ:$BJ,$CY$2)-DC14</f>
        <v>0</v>
      </c>
      <c r="DE14" s="3">
        <f t="shared" si="10"/>
        <v>0</v>
      </c>
      <c r="DF14" s="3">
        <f t="shared" si="11"/>
        <v>0</v>
      </c>
      <c r="DG14" s="3">
        <f t="shared" si="12"/>
        <v>0</v>
      </c>
      <c r="DH14" s="35">
        <f t="shared" si="13"/>
        <v>0</v>
      </c>
      <c r="DI14" s="34"/>
      <c r="DJ14" s="4"/>
      <c r="DK14" s="4"/>
      <c r="DL14" s="4"/>
      <c r="DM14" s="4"/>
      <c r="DN14" s="4"/>
      <c r="DO14" s="3"/>
      <c r="DP14" s="3"/>
      <c r="DQ14" s="3"/>
      <c r="DR14" s="35"/>
      <c r="DS14" s="34">
        <f t="shared" si="1"/>
        <v>39</v>
      </c>
      <c r="DT14" s="4">
        <f t="shared" si="2"/>
        <v>4</v>
      </c>
      <c r="DU14" s="4">
        <f t="shared" si="3"/>
        <v>2</v>
      </c>
      <c r="DV14" s="6">
        <f t="shared" si="14"/>
        <v>0.15384615384615385</v>
      </c>
      <c r="DW14" s="4">
        <f t="shared" si="4"/>
        <v>16</v>
      </c>
      <c r="DX14" s="4">
        <f t="shared" si="5"/>
        <v>1</v>
      </c>
      <c r="DY14" s="4">
        <f t="shared" si="6"/>
        <v>2</v>
      </c>
      <c r="DZ14" s="6">
        <f t="shared" si="15"/>
        <v>0.1875</v>
      </c>
      <c r="EA14" s="3">
        <f t="shared" si="16"/>
        <v>55</v>
      </c>
      <c r="EB14" s="3">
        <f t="shared" si="7"/>
        <v>5</v>
      </c>
      <c r="EC14" s="8">
        <f t="shared" si="8"/>
        <v>4</v>
      </c>
      <c r="ED14" s="37">
        <f t="shared" si="17"/>
        <v>0.16363636363636364</v>
      </c>
      <c r="EE14" s="66" t="str">
        <f t="shared" si="9"/>
        <v/>
      </c>
    </row>
    <row r="15" spans="1:137" s="7" customFormat="1" ht="13.5" customHeight="1">
      <c r="A15" s="118"/>
      <c r="B15" s="84" t="s">
        <v>140</v>
      </c>
      <c r="C15" s="36">
        <v>42</v>
      </c>
      <c r="D15" s="29">
        <v>4</v>
      </c>
      <c r="E15" s="29">
        <v>2</v>
      </c>
      <c r="F15" s="29">
        <v>16</v>
      </c>
      <c r="G15" s="29">
        <v>2</v>
      </c>
      <c r="H15" s="29">
        <v>1</v>
      </c>
      <c r="I15" s="9">
        <v>58</v>
      </c>
      <c r="J15" s="9">
        <v>6</v>
      </c>
      <c r="K15" s="9">
        <v>3</v>
      </c>
      <c r="L15" s="37">
        <v>0.15517241379310345</v>
      </c>
      <c r="M15" s="28">
        <v>41</v>
      </c>
      <c r="N15" s="28">
        <v>3</v>
      </c>
      <c r="O15" s="28">
        <v>0</v>
      </c>
      <c r="P15" s="28">
        <v>9</v>
      </c>
      <c r="Q15" s="28">
        <v>0</v>
      </c>
      <c r="R15" s="28">
        <v>0</v>
      </c>
      <c r="S15" s="9">
        <v>50</v>
      </c>
      <c r="T15" s="9">
        <v>3</v>
      </c>
      <c r="U15" s="9">
        <v>0</v>
      </c>
      <c r="V15" s="6">
        <v>0.06</v>
      </c>
      <c r="W15" s="28">
        <v>48</v>
      </c>
      <c r="X15" s="28">
        <v>2</v>
      </c>
      <c r="Y15" s="28">
        <v>2</v>
      </c>
      <c r="Z15" s="28">
        <v>22</v>
      </c>
      <c r="AA15" s="28">
        <v>1</v>
      </c>
      <c r="AB15" s="28">
        <v>2</v>
      </c>
      <c r="AC15" s="9">
        <v>70</v>
      </c>
      <c r="AD15" s="9">
        <v>3</v>
      </c>
      <c r="AE15" s="9">
        <v>4</v>
      </c>
      <c r="AF15" s="6">
        <v>0.1</v>
      </c>
      <c r="AG15" s="28">
        <v>42</v>
      </c>
      <c r="AH15" s="28">
        <v>1</v>
      </c>
      <c r="AI15" s="28">
        <v>8</v>
      </c>
      <c r="AJ15" s="28">
        <v>18</v>
      </c>
      <c r="AK15" s="28">
        <v>0</v>
      </c>
      <c r="AL15" s="28">
        <v>1</v>
      </c>
      <c r="AM15" s="9">
        <v>60</v>
      </c>
      <c r="AN15" s="9">
        <v>1</v>
      </c>
      <c r="AO15" s="9">
        <v>9</v>
      </c>
      <c r="AP15" s="6">
        <v>0.16666666666666666</v>
      </c>
      <c r="AQ15" s="28">
        <v>46</v>
      </c>
      <c r="AR15" s="28">
        <v>3</v>
      </c>
      <c r="AS15" s="28">
        <v>10</v>
      </c>
      <c r="AT15" s="28">
        <v>21</v>
      </c>
      <c r="AU15" s="28">
        <v>3</v>
      </c>
      <c r="AV15" s="28">
        <v>1</v>
      </c>
      <c r="AW15" s="9">
        <v>67</v>
      </c>
      <c r="AX15" s="9">
        <v>6</v>
      </c>
      <c r="AY15" s="9">
        <v>11</v>
      </c>
      <c r="AZ15" s="6">
        <v>0.2537313432835821</v>
      </c>
      <c r="BA15" s="28">
        <v>41</v>
      </c>
      <c r="BB15" s="28">
        <v>4</v>
      </c>
      <c r="BC15" s="28">
        <v>6</v>
      </c>
      <c r="BD15" s="28">
        <v>14</v>
      </c>
      <c r="BE15" s="28">
        <v>1</v>
      </c>
      <c r="BF15" s="28">
        <v>1</v>
      </c>
      <c r="BG15" s="9">
        <v>55</v>
      </c>
      <c r="BH15" s="9">
        <v>5</v>
      </c>
      <c r="BI15" s="9">
        <v>7</v>
      </c>
      <c r="BJ15" s="6">
        <v>0.21818181818181817</v>
      </c>
      <c r="BK15" s="28">
        <v>41</v>
      </c>
      <c r="BL15" s="28">
        <v>2</v>
      </c>
      <c r="BM15" s="28">
        <v>7</v>
      </c>
      <c r="BN15" s="28">
        <v>31</v>
      </c>
      <c r="BO15" s="28">
        <v>0</v>
      </c>
      <c r="BP15" s="28">
        <v>2</v>
      </c>
      <c r="BQ15" s="9">
        <v>72</v>
      </c>
      <c r="BR15" s="9">
        <v>2</v>
      </c>
      <c r="BS15" s="9">
        <v>9</v>
      </c>
      <c r="BT15" s="6">
        <v>0.15277777777777779</v>
      </c>
      <c r="BU15" s="28">
        <v>42</v>
      </c>
      <c r="BV15" s="28">
        <v>4</v>
      </c>
      <c r="BW15" s="28">
        <v>5</v>
      </c>
      <c r="BX15" s="28">
        <v>5</v>
      </c>
      <c r="BY15" s="28">
        <v>0</v>
      </c>
      <c r="BZ15" s="28">
        <v>3</v>
      </c>
      <c r="CA15" s="9">
        <v>47</v>
      </c>
      <c r="CB15" s="9">
        <v>4</v>
      </c>
      <c r="CC15" s="9">
        <v>8</v>
      </c>
      <c r="CD15" s="6">
        <v>0.25531914893617019</v>
      </c>
      <c r="CE15" s="28">
        <v>37</v>
      </c>
      <c r="CF15" s="28">
        <v>2</v>
      </c>
      <c r="CG15" s="28">
        <v>2</v>
      </c>
      <c r="CH15" s="28">
        <v>16</v>
      </c>
      <c r="CI15" s="28">
        <v>2</v>
      </c>
      <c r="CJ15" s="28">
        <v>0</v>
      </c>
      <c r="CK15" s="9">
        <v>53</v>
      </c>
      <c r="CL15" s="9">
        <v>4</v>
      </c>
      <c r="CM15" s="9">
        <v>2</v>
      </c>
      <c r="CN15" s="33">
        <v>0.11320754716981132</v>
      </c>
      <c r="CO15" s="36">
        <v>54</v>
      </c>
      <c r="CP15" s="29">
        <v>4</v>
      </c>
      <c r="CQ15" s="29">
        <v>3</v>
      </c>
      <c r="CR15" s="29">
        <v>18</v>
      </c>
      <c r="CS15" s="29">
        <v>1</v>
      </c>
      <c r="CT15" s="29">
        <v>2</v>
      </c>
      <c r="CU15" s="9">
        <v>72</v>
      </c>
      <c r="CV15" s="9">
        <v>5</v>
      </c>
      <c r="CW15" s="9">
        <v>5</v>
      </c>
      <c r="CX15" s="37">
        <v>0.1388888888888889</v>
      </c>
      <c r="CY15" s="36">
        <f>SUM(CY4:CY14)</f>
        <v>3</v>
      </c>
      <c r="CZ15" s="29">
        <f>SUM(CZ4:CZ14)</f>
        <v>0</v>
      </c>
      <c r="DA15" s="29">
        <f t="shared" ref="DA15:DB15" si="24">SUM(DA4:DA14)</f>
        <v>0</v>
      </c>
      <c r="DB15" s="29">
        <f t="shared" si="24"/>
        <v>0</v>
      </c>
      <c r="DC15" s="29">
        <f>SUM(DC4:DC14)</f>
        <v>0</v>
      </c>
      <c r="DD15" s="29">
        <f t="shared" ref="DD15:DG15" si="25">SUM(DD4:DD14)</f>
        <v>0</v>
      </c>
      <c r="DE15" s="9">
        <f t="shared" si="25"/>
        <v>3</v>
      </c>
      <c r="DF15" s="9">
        <f t="shared" si="25"/>
        <v>0</v>
      </c>
      <c r="DG15" s="9">
        <f t="shared" si="25"/>
        <v>0</v>
      </c>
      <c r="DH15" s="37">
        <f t="shared" ref="DH15:DH26" si="26">IF(DE15=0,0,(DF15+DG15)/DE15)</f>
        <v>0</v>
      </c>
      <c r="DI15" s="36"/>
      <c r="DJ15" s="29"/>
      <c r="DK15" s="29"/>
      <c r="DL15" s="29"/>
      <c r="DM15" s="29"/>
      <c r="DN15" s="29"/>
      <c r="DO15" s="9"/>
      <c r="DP15" s="9"/>
      <c r="DQ15" s="9"/>
      <c r="DR15" s="37"/>
      <c r="DS15" s="36">
        <f>SUM(DS4:DS14)</f>
        <v>437</v>
      </c>
      <c r="DT15" s="29">
        <f>SUM(DT4:DT14)</f>
        <v>29</v>
      </c>
      <c r="DU15" s="29">
        <f>SUM(DU4:DU14)</f>
        <v>45</v>
      </c>
      <c r="DV15" s="6">
        <f t="shared" si="14"/>
        <v>0.16933638443935928</v>
      </c>
      <c r="DW15" s="29">
        <f>SUM(DW4:DW14)</f>
        <v>170</v>
      </c>
      <c r="DX15" s="29">
        <f>SUM(DX4:DX14)</f>
        <v>10</v>
      </c>
      <c r="DY15" s="29">
        <f>SUM(DY4:DY14)</f>
        <v>13</v>
      </c>
      <c r="DZ15" s="6">
        <f t="shared" si="15"/>
        <v>0.13529411764705881</v>
      </c>
      <c r="EA15" s="9">
        <f>SUM(EA4:EA14)</f>
        <v>607</v>
      </c>
      <c r="EB15" s="9">
        <f>SUM(EB4:EB14)</f>
        <v>39</v>
      </c>
      <c r="EC15" s="10">
        <f>SUM(EC4:EC14)</f>
        <v>58</v>
      </c>
      <c r="ED15" s="37">
        <f t="shared" si="17"/>
        <v>0.15980230642504117</v>
      </c>
      <c r="EE15" s="66" t="str">
        <f t="shared" si="9"/>
        <v/>
      </c>
    </row>
    <row r="16" spans="1:137" s="7" customFormat="1" ht="13.5" customHeight="1">
      <c r="A16" s="119" t="s">
        <v>28</v>
      </c>
      <c r="B16" s="30" t="s">
        <v>11</v>
      </c>
      <c r="C16" s="49">
        <v>4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6">
        <v>4</v>
      </c>
      <c r="J16" s="46">
        <v>0</v>
      </c>
      <c r="K16" s="46">
        <v>0</v>
      </c>
      <c r="L16" s="50">
        <v>0</v>
      </c>
      <c r="M16" s="4">
        <v>4</v>
      </c>
      <c r="N16" s="4">
        <v>0</v>
      </c>
      <c r="O16" s="4">
        <v>0</v>
      </c>
      <c r="P16" s="4">
        <v>2</v>
      </c>
      <c r="Q16" s="4">
        <v>0</v>
      </c>
      <c r="R16" s="4">
        <v>0</v>
      </c>
      <c r="S16" s="3">
        <v>6</v>
      </c>
      <c r="T16" s="3">
        <v>0</v>
      </c>
      <c r="U16" s="3">
        <v>0</v>
      </c>
      <c r="V16" s="5">
        <v>0</v>
      </c>
      <c r="W16" s="4">
        <v>5</v>
      </c>
      <c r="X16" s="4">
        <v>0</v>
      </c>
      <c r="Y16" s="4">
        <v>0</v>
      </c>
      <c r="Z16" s="4">
        <v>2</v>
      </c>
      <c r="AA16" s="4">
        <v>0</v>
      </c>
      <c r="AB16" s="4">
        <v>1</v>
      </c>
      <c r="AC16" s="3">
        <v>7</v>
      </c>
      <c r="AD16" s="3">
        <v>0</v>
      </c>
      <c r="AE16" s="3">
        <v>1</v>
      </c>
      <c r="AF16" s="5">
        <v>0.14285714285714285</v>
      </c>
      <c r="AG16" s="4">
        <v>7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3">
        <v>7</v>
      </c>
      <c r="AN16" s="3">
        <v>0</v>
      </c>
      <c r="AO16" s="3">
        <v>0</v>
      </c>
      <c r="AP16" s="5">
        <v>0</v>
      </c>
      <c r="AQ16" s="4">
        <v>4</v>
      </c>
      <c r="AR16" s="4">
        <v>1</v>
      </c>
      <c r="AS16" s="4">
        <v>0</v>
      </c>
      <c r="AT16" s="4">
        <v>2</v>
      </c>
      <c r="AU16" s="4">
        <v>0</v>
      </c>
      <c r="AV16" s="4">
        <v>0</v>
      </c>
      <c r="AW16" s="3">
        <v>6</v>
      </c>
      <c r="AX16" s="3">
        <v>1</v>
      </c>
      <c r="AY16" s="3">
        <v>0</v>
      </c>
      <c r="AZ16" s="5">
        <v>0.16666666666666666</v>
      </c>
      <c r="BA16" s="4">
        <v>4</v>
      </c>
      <c r="BB16" s="4">
        <v>1</v>
      </c>
      <c r="BC16" s="4">
        <v>0</v>
      </c>
      <c r="BD16" s="4">
        <v>2</v>
      </c>
      <c r="BE16" s="4">
        <v>0</v>
      </c>
      <c r="BF16" s="4">
        <v>0</v>
      </c>
      <c r="BG16" s="3">
        <v>6</v>
      </c>
      <c r="BH16" s="3">
        <v>1</v>
      </c>
      <c r="BI16" s="3">
        <v>0</v>
      </c>
      <c r="BJ16" s="5">
        <v>0.16666666666666666</v>
      </c>
      <c r="BK16" s="4">
        <v>6</v>
      </c>
      <c r="BL16" s="4">
        <v>1</v>
      </c>
      <c r="BM16" s="4">
        <v>1</v>
      </c>
      <c r="BN16" s="4">
        <v>0</v>
      </c>
      <c r="BO16" s="4">
        <v>0</v>
      </c>
      <c r="BP16" s="4">
        <v>0</v>
      </c>
      <c r="BQ16" s="3">
        <v>6</v>
      </c>
      <c r="BR16" s="3">
        <v>1</v>
      </c>
      <c r="BS16" s="3">
        <v>1</v>
      </c>
      <c r="BT16" s="5">
        <v>0.33333333333333331</v>
      </c>
      <c r="BU16" s="4">
        <v>5</v>
      </c>
      <c r="BV16" s="4">
        <v>0</v>
      </c>
      <c r="BW16" s="4">
        <v>0</v>
      </c>
      <c r="BX16" s="4">
        <v>3</v>
      </c>
      <c r="BY16" s="4">
        <v>0</v>
      </c>
      <c r="BZ16" s="4">
        <v>0</v>
      </c>
      <c r="CA16" s="3">
        <v>8</v>
      </c>
      <c r="CB16" s="3">
        <v>0</v>
      </c>
      <c r="CC16" s="3">
        <v>0</v>
      </c>
      <c r="CD16" s="5">
        <v>0</v>
      </c>
      <c r="CE16" s="4">
        <v>8</v>
      </c>
      <c r="CF16" s="4">
        <v>1</v>
      </c>
      <c r="CG16" s="4">
        <v>0</v>
      </c>
      <c r="CH16" s="4">
        <v>2</v>
      </c>
      <c r="CI16" s="4">
        <v>0</v>
      </c>
      <c r="CJ16" s="4">
        <v>0</v>
      </c>
      <c r="CK16" s="3">
        <v>10</v>
      </c>
      <c r="CL16" s="3">
        <v>1</v>
      </c>
      <c r="CM16" s="3">
        <v>0</v>
      </c>
      <c r="CN16" s="32">
        <v>0.1</v>
      </c>
      <c r="CO16" s="34">
        <v>3</v>
      </c>
      <c r="CP16" s="4">
        <v>0</v>
      </c>
      <c r="CQ16" s="4">
        <v>1</v>
      </c>
      <c r="CR16" s="4">
        <v>0</v>
      </c>
      <c r="CS16" s="4">
        <v>0</v>
      </c>
      <c r="CT16" s="4">
        <v>0</v>
      </c>
      <c r="CU16" s="3">
        <v>3</v>
      </c>
      <c r="CV16" s="3">
        <v>0</v>
      </c>
      <c r="CW16" s="3">
        <v>1</v>
      </c>
      <c r="CX16" s="35">
        <v>0.33333333333333331</v>
      </c>
      <c r="CY16" s="34">
        <f>COUNTIFS('(手KEY資料)_展助來店'!$C:$C,'來店成交率_01-11'!$B16,'(手KEY資料)_展助來店'!$L:$L,$CY$2,'(手KEY資料)_展助來店'!$K:$K,"中和")</f>
        <v>0</v>
      </c>
      <c r="CZ16" s="4">
        <f>COUNTIFS('(有望系統)_來店成交現有客戶_01-10(累)'!$E:$E,$B16,'(有望系統)_來店成交現有客戶_01-10(累)'!$BJ:$BJ,$CY$2,'(有望系統)_來店成交現有客戶_01-10(累)'!$BM:$BM,$CY$2,'(有望系統)_來店成交現有客戶_01-10(累)'!$BN:$BN,"中和")</f>
        <v>0</v>
      </c>
      <c r="DA16" s="4">
        <f>COUNTIFS('(有望系統)_來店成交現有客戶_01-10(累)'!$E:$E,$B16,'(有望系統)_來店成交現有客戶_01-10(累)'!$BN:$BN,"中和",'(有望系統)_來店成交現有客戶_01-10(累)'!$BJ:$BJ,$CY$2)-CZ16</f>
        <v>0</v>
      </c>
      <c r="DB16" s="4">
        <f>COUNTIFS('(手KEY資料)_展助來店'!$C:$C,'來店成交率_01-11'!$B16,'(手KEY資料)_展助來店'!$L:$L,$CY$2,'(手KEY資料)_展助來店'!$K:$K,"新店")</f>
        <v>0</v>
      </c>
      <c r="DC16" s="4">
        <f>COUNTIFS('(有望系統)_來店成交現有客戶_01-10(累)'!$E:$E,$B16,'(有望系統)_來店成交現有客戶_01-10(累)'!$BJ:$BJ,$CY$2,'(有望系統)_來店成交現有客戶_01-10(累)'!$BM:$BM,$CY$2,'(有望系統)_來店成交現有客戶_01-10(累)'!$BN:$BN,"新店")</f>
        <v>0</v>
      </c>
      <c r="DD16" s="4">
        <f>COUNTIFS('(有望系統)_來店成交現有客戶_01-10(累)'!$E:$E,$B16,'(有望系統)_來店成交現有客戶_01-10(累)'!$BN:$BN,"新店",'(有望系統)_來店成交現有客戶_01-10(累)'!$BJ:$BJ,$CY$2)-DC16</f>
        <v>0</v>
      </c>
      <c r="DE16" s="3">
        <f t="shared" ref="DE16:DE26" si="27">CY16+DB16</f>
        <v>0</v>
      </c>
      <c r="DF16" s="3">
        <f t="shared" ref="DF16:DF26" si="28">CZ16+DC16</f>
        <v>0</v>
      </c>
      <c r="DG16" s="3">
        <f t="shared" ref="DG16:DG26" si="29">DA16+DD16</f>
        <v>0</v>
      </c>
      <c r="DH16" s="35">
        <f t="shared" si="26"/>
        <v>0</v>
      </c>
      <c r="DI16" s="34"/>
      <c r="DJ16" s="4"/>
      <c r="DK16" s="4"/>
      <c r="DL16" s="4"/>
      <c r="DM16" s="4"/>
      <c r="DN16" s="4"/>
      <c r="DO16" s="3"/>
      <c r="DP16" s="3"/>
      <c r="DQ16" s="3"/>
      <c r="DR16" s="35"/>
      <c r="DS16" s="34">
        <f t="shared" ref="DS16:DS26" si="30">C16+M16+W16+AG16+AQ16+BA16+BK16+BU16+CE16+CO16+CY16+DI16</f>
        <v>50</v>
      </c>
      <c r="DT16" s="4">
        <f t="shared" ref="DT16:DT26" si="31">D16+N16+X16+AH16+AR16+BB16+BL16+BV16+CF16+CP16+CZ16+DJ16</f>
        <v>4</v>
      </c>
      <c r="DU16" s="4">
        <f t="shared" ref="DU16:DU26" si="32">E16+O16+Y16+AI16+AS16+BC16+BM16+BW16+CG16+CQ16+DA16+DK16</f>
        <v>2</v>
      </c>
      <c r="DV16" s="6">
        <f>IF(DS16=0,0,(DT16+DU16)/DS16)</f>
        <v>0.12</v>
      </c>
      <c r="DW16" s="4">
        <f t="shared" ref="DW16:DW26" si="33">F16+P16+Z16+AJ16+AT16+BD16+BN16+BX16+CH16+CR16+DB16+DL16</f>
        <v>13</v>
      </c>
      <c r="DX16" s="4">
        <f t="shared" ref="DX16:DX26" si="34">G16+Q16+AA16+AK16+AU16+BE16+BO16+BY16+CI16+CS16+DC16+DM16</f>
        <v>0</v>
      </c>
      <c r="DY16" s="4">
        <f t="shared" ref="DY16:DY26" si="35">H16+R16+AB16+AL16+AV16+BF16+BP16+BZ16+CJ16+CT16+DD16+DN16</f>
        <v>1</v>
      </c>
      <c r="DZ16" s="6">
        <f>IF(DW16=0,0,(DX16+DY16)/DW16)</f>
        <v>7.6923076923076927E-2</v>
      </c>
      <c r="EA16" s="3">
        <f t="shared" ref="EA16:EC16" si="36">DS16+DW16</f>
        <v>63</v>
      </c>
      <c r="EB16" s="3">
        <f t="shared" si="36"/>
        <v>4</v>
      </c>
      <c r="EC16" s="8">
        <f t="shared" si="36"/>
        <v>3</v>
      </c>
      <c r="ED16" s="37">
        <f>IF(EA16=0,0,(EB16+EC16)/EA16)</f>
        <v>0.1111111111111111</v>
      </c>
      <c r="EE16" s="66" t="str">
        <f t="shared" si="9"/>
        <v/>
      </c>
    </row>
    <row r="17" spans="1:135" s="7" customFormat="1" ht="13.5" customHeight="1">
      <c r="A17" s="120"/>
      <c r="B17" s="30" t="s">
        <v>8</v>
      </c>
      <c r="C17" s="49">
        <v>4</v>
      </c>
      <c r="D17" s="45">
        <v>0</v>
      </c>
      <c r="E17" s="45">
        <v>0</v>
      </c>
      <c r="F17" s="45">
        <v>2</v>
      </c>
      <c r="G17" s="45">
        <v>0</v>
      </c>
      <c r="H17" s="45">
        <v>0</v>
      </c>
      <c r="I17" s="3">
        <v>6</v>
      </c>
      <c r="J17" s="3">
        <v>0</v>
      </c>
      <c r="K17" s="3">
        <v>0</v>
      </c>
      <c r="L17" s="35">
        <v>0</v>
      </c>
      <c r="M17" s="4">
        <v>7</v>
      </c>
      <c r="N17" s="4">
        <v>0</v>
      </c>
      <c r="O17" s="4">
        <v>0</v>
      </c>
      <c r="P17" s="4">
        <v>3</v>
      </c>
      <c r="Q17" s="4">
        <v>0</v>
      </c>
      <c r="R17" s="4">
        <v>0</v>
      </c>
      <c r="S17" s="3">
        <v>10</v>
      </c>
      <c r="T17" s="3">
        <v>0</v>
      </c>
      <c r="U17" s="3">
        <v>0</v>
      </c>
      <c r="V17" s="5">
        <v>0</v>
      </c>
      <c r="W17" s="4">
        <v>5</v>
      </c>
      <c r="X17" s="4">
        <v>0</v>
      </c>
      <c r="Y17" s="4">
        <v>1</v>
      </c>
      <c r="Z17" s="4">
        <v>2</v>
      </c>
      <c r="AA17" s="4">
        <v>0</v>
      </c>
      <c r="AB17" s="4">
        <v>0</v>
      </c>
      <c r="AC17" s="3">
        <v>7</v>
      </c>
      <c r="AD17" s="3">
        <v>0</v>
      </c>
      <c r="AE17" s="3">
        <v>1</v>
      </c>
      <c r="AF17" s="5">
        <v>0.14285714285714285</v>
      </c>
      <c r="AG17" s="4">
        <v>3</v>
      </c>
      <c r="AH17" s="4">
        <v>0</v>
      </c>
      <c r="AI17" s="4">
        <v>0</v>
      </c>
      <c r="AJ17" s="4">
        <v>1</v>
      </c>
      <c r="AK17" s="4">
        <v>0</v>
      </c>
      <c r="AL17" s="4">
        <v>0</v>
      </c>
      <c r="AM17" s="3">
        <v>4</v>
      </c>
      <c r="AN17" s="3">
        <v>0</v>
      </c>
      <c r="AO17" s="3">
        <v>0</v>
      </c>
      <c r="AP17" s="5">
        <v>0</v>
      </c>
      <c r="AQ17" s="4">
        <v>6</v>
      </c>
      <c r="AR17" s="4">
        <v>0</v>
      </c>
      <c r="AS17" s="4">
        <v>0</v>
      </c>
      <c r="AT17" s="4">
        <v>2</v>
      </c>
      <c r="AU17" s="4">
        <v>0</v>
      </c>
      <c r="AV17" s="4">
        <v>0</v>
      </c>
      <c r="AW17" s="3">
        <v>8</v>
      </c>
      <c r="AX17" s="3">
        <v>0</v>
      </c>
      <c r="AY17" s="3">
        <v>0</v>
      </c>
      <c r="AZ17" s="5">
        <v>0</v>
      </c>
      <c r="BA17" s="4">
        <v>5</v>
      </c>
      <c r="BB17" s="4">
        <v>0</v>
      </c>
      <c r="BC17" s="4">
        <v>0</v>
      </c>
      <c r="BD17" s="4">
        <v>1</v>
      </c>
      <c r="BE17" s="4">
        <v>0</v>
      </c>
      <c r="BF17" s="4">
        <v>1</v>
      </c>
      <c r="BG17" s="3">
        <v>6</v>
      </c>
      <c r="BH17" s="3">
        <v>0</v>
      </c>
      <c r="BI17" s="3">
        <v>1</v>
      </c>
      <c r="BJ17" s="5">
        <v>0.16666666666666666</v>
      </c>
      <c r="BK17" s="4">
        <v>1</v>
      </c>
      <c r="BL17" s="4">
        <v>0</v>
      </c>
      <c r="BM17" s="4">
        <v>1</v>
      </c>
      <c r="BN17" s="4">
        <v>1</v>
      </c>
      <c r="BO17" s="4">
        <v>0</v>
      </c>
      <c r="BP17" s="4">
        <v>0</v>
      </c>
      <c r="BQ17" s="3">
        <v>2</v>
      </c>
      <c r="BR17" s="3">
        <v>0</v>
      </c>
      <c r="BS17" s="3">
        <v>1</v>
      </c>
      <c r="BT17" s="5">
        <v>0.5</v>
      </c>
      <c r="BU17" s="4">
        <v>2</v>
      </c>
      <c r="BV17" s="4">
        <v>1</v>
      </c>
      <c r="BW17" s="4">
        <v>0</v>
      </c>
      <c r="BX17" s="4">
        <v>2</v>
      </c>
      <c r="BY17" s="4">
        <v>0</v>
      </c>
      <c r="BZ17" s="4">
        <v>0</v>
      </c>
      <c r="CA17" s="3">
        <v>4</v>
      </c>
      <c r="CB17" s="3">
        <v>1</v>
      </c>
      <c r="CC17" s="3">
        <v>0</v>
      </c>
      <c r="CD17" s="5">
        <v>0.25</v>
      </c>
      <c r="CE17" s="4">
        <v>3</v>
      </c>
      <c r="CF17" s="4">
        <v>0</v>
      </c>
      <c r="CG17" s="4">
        <v>0</v>
      </c>
      <c r="CH17" s="4">
        <v>1</v>
      </c>
      <c r="CI17" s="4">
        <v>0</v>
      </c>
      <c r="CJ17" s="4">
        <v>0</v>
      </c>
      <c r="CK17" s="3">
        <v>4</v>
      </c>
      <c r="CL17" s="3">
        <v>0</v>
      </c>
      <c r="CM17" s="3">
        <v>0</v>
      </c>
      <c r="CN17" s="32">
        <v>0</v>
      </c>
      <c r="CO17" s="34">
        <v>5</v>
      </c>
      <c r="CP17" s="4">
        <v>0</v>
      </c>
      <c r="CQ17" s="4">
        <v>2</v>
      </c>
      <c r="CR17" s="4">
        <v>2</v>
      </c>
      <c r="CS17" s="4">
        <v>0</v>
      </c>
      <c r="CT17" s="4">
        <v>0</v>
      </c>
      <c r="CU17" s="3">
        <v>7</v>
      </c>
      <c r="CV17" s="3">
        <v>0</v>
      </c>
      <c r="CW17" s="3">
        <v>2</v>
      </c>
      <c r="CX17" s="35">
        <v>0.2857142857142857</v>
      </c>
      <c r="CY17" s="34">
        <f>COUNTIFS('(手KEY資料)_展助來店'!$C:$C,'來店成交率_01-11'!$B17,'(手KEY資料)_展助來店'!$L:$L,$CY$2,'(手KEY資料)_展助來店'!$K:$K,"中和")</f>
        <v>0</v>
      </c>
      <c r="CZ17" s="4">
        <f>COUNTIFS('(有望系統)_來店成交現有客戶_01-10(累)'!$E:$E,$B17,'(有望系統)_來店成交現有客戶_01-10(累)'!$BJ:$BJ,$CY$2,'(有望系統)_來店成交現有客戶_01-10(累)'!$BM:$BM,$CY$2,'(有望系統)_來店成交現有客戶_01-10(累)'!$BN:$BN,"中和")</f>
        <v>0</v>
      </c>
      <c r="DA17" s="4">
        <f>COUNTIFS('(有望系統)_來店成交現有客戶_01-10(累)'!$E:$E,$B17,'(有望系統)_來店成交現有客戶_01-10(累)'!$BN:$BN,"中和",'(有望系統)_來店成交現有客戶_01-10(累)'!$BJ:$BJ,$CY$2)-CZ17</f>
        <v>0</v>
      </c>
      <c r="DB17" s="4">
        <f>COUNTIFS('(手KEY資料)_展助來店'!$C:$C,'來店成交率_01-11'!$B17,'(手KEY資料)_展助來店'!$L:$L,$CY$2,'(手KEY資料)_展助來店'!$K:$K,"新店")</f>
        <v>0</v>
      </c>
      <c r="DC17" s="4">
        <f>COUNTIFS('(有望系統)_來店成交現有客戶_01-10(累)'!$E:$E,$B17,'(有望系統)_來店成交現有客戶_01-10(累)'!$BJ:$BJ,$CY$2,'(有望系統)_來店成交現有客戶_01-10(累)'!$BM:$BM,$CY$2,'(有望系統)_來店成交現有客戶_01-10(累)'!$BN:$BN,"新店")</f>
        <v>0</v>
      </c>
      <c r="DD17" s="4">
        <f>COUNTIFS('(有望系統)_來店成交現有客戶_01-10(累)'!$E:$E,$B17,'(有望系統)_來店成交現有客戶_01-10(累)'!$BN:$BN,"新店",'(有望系統)_來店成交現有客戶_01-10(累)'!$BJ:$BJ,$CY$2)-DC17</f>
        <v>0</v>
      </c>
      <c r="DE17" s="3">
        <f t="shared" si="27"/>
        <v>0</v>
      </c>
      <c r="DF17" s="3">
        <f t="shared" si="28"/>
        <v>0</v>
      </c>
      <c r="DG17" s="3">
        <f t="shared" si="29"/>
        <v>0</v>
      </c>
      <c r="DH17" s="35">
        <f t="shared" si="26"/>
        <v>0</v>
      </c>
      <c r="DI17" s="34"/>
      <c r="DJ17" s="4"/>
      <c r="DK17" s="4"/>
      <c r="DL17" s="4"/>
      <c r="DM17" s="4"/>
      <c r="DN17" s="4"/>
      <c r="DO17" s="3"/>
      <c r="DP17" s="3"/>
      <c r="DQ17" s="3"/>
      <c r="DR17" s="35"/>
      <c r="DS17" s="34">
        <f t="shared" si="30"/>
        <v>41</v>
      </c>
      <c r="DT17" s="4">
        <f t="shared" si="31"/>
        <v>1</v>
      </c>
      <c r="DU17" s="4">
        <f t="shared" si="32"/>
        <v>4</v>
      </c>
      <c r="DV17" s="6">
        <f t="shared" si="14"/>
        <v>0.12195121951219512</v>
      </c>
      <c r="DW17" s="4">
        <f t="shared" si="33"/>
        <v>17</v>
      </c>
      <c r="DX17" s="4">
        <f t="shared" si="34"/>
        <v>0</v>
      </c>
      <c r="DY17" s="4">
        <f t="shared" si="35"/>
        <v>1</v>
      </c>
      <c r="DZ17" s="6">
        <f t="shared" si="15"/>
        <v>5.8823529411764705E-2</v>
      </c>
      <c r="EA17" s="3">
        <f t="shared" ref="EA17:EA26" si="37">DS17+DW17</f>
        <v>58</v>
      </c>
      <c r="EB17" s="3">
        <f t="shared" ref="EB17:EB26" si="38">DT17+DX17</f>
        <v>1</v>
      </c>
      <c r="EC17" s="8">
        <f t="shared" ref="EC17:EC26" si="39">DU17+DY17</f>
        <v>5</v>
      </c>
      <c r="ED17" s="37">
        <f t="shared" si="17"/>
        <v>0.10344827586206896</v>
      </c>
      <c r="EE17" s="66" t="str">
        <f t="shared" si="9"/>
        <v/>
      </c>
    </row>
    <row r="18" spans="1:135" s="7" customFormat="1" ht="13.5" customHeight="1">
      <c r="A18" s="120"/>
      <c r="B18" s="30" t="s">
        <v>16</v>
      </c>
      <c r="C18" s="49">
        <v>5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3">
        <v>5</v>
      </c>
      <c r="J18" s="3">
        <v>0</v>
      </c>
      <c r="K18" s="3">
        <v>0</v>
      </c>
      <c r="L18" s="35">
        <v>0</v>
      </c>
      <c r="M18" s="4">
        <v>7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3">
        <v>7</v>
      </c>
      <c r="T18" s="3">
        <v>0</v>
      </c>
      <c r="U18" s="3">
        <v>0</v>
      </c>
      <c r="V18" s="5">
        <v>0</v>
      </c>
      <c r="W18" s="4">
        <v>2</v>
      </c>
      <c r="X18" s="4">
        <v>0</v>
      </c>
      <c r="Y18" s="4">
        <v>0</v>
      </c>
      <c r="Z18" s="4">
        <v>1</v>
      </c>
      <c r="AA18" s="4">
        <v>0</v>
      </c>
      <c r="AB18" s="4">
        <v>0</v>
      </c>
      <c r="AC18" s="3">
        <v>3</v>
      </c>
      <c r="AD18" s="3">
        <v>0</v>
      </c>
      <c r="AE18" s="3">
        <v>0</v>
      </c>
      <c r="AF18" s="5">
        <v>0</v>
      </c>
      <c r="AG18" s="4">
        <v>5</v>
      </c>
      <c r="AH18" s="4">
        <v>0</v>
      </c>
      <c r="AI18" s="4">
        <v>1</v>
      </c>
      <c r="AJ18" s="4">
        <v>1</v>
      </c>
      <c r="AK18" s="4">
        <v>0</v>
      </c>
      <c r="AL18" s="4">
        <v>0</v>
      </c>
      <c r="AM18" s="3">
        <v>6</v>
      </c>
      <c r="AN18" s="3">
        <v>0</v>
      </c>
      <c r="AO18" s="3">
        <v>1</v>
      </c>
      <c r="AP18" s="5">
        <v>0.16666666666666666</v>
      </c>
      <c r="AQ18" s="4">
        <v>3</v>
      </c>
      <c r="AR18" s="4">
        <v>1</v>
      </c>
      <c r="AS18" s="4">
        <v>0</v>
      </c>
      <c r="AT18" s="4">
        <v>3</v>
      </c>
      <c r="AU18" s="4">
        <v>0</v>
      </c>
      <c r="AV18" s="4">
        <v>0</v>
      </c>
      <c r="AW18" s="3">
        <v>6</v>
      </c>
      <c r="AX18" s="3">
        <v>1</v>
      </c>
      <c r="AY18" s="3">
        <v>0</v>
      </c>
      <c r="AZ18" s="5">
        <v>0.16666666666666666</v>
      </c>
      <c r="BA18" s="4">
        <v>4</v>
      </c>
      <c r="BB18" s="4">
        <v>0</v>
      </c>
      <c r="BC18" s="4">
        <v>0</v>
      </c>
      <c r="BD18" s="4">
        <v>2</v>
      </c>
      <c r="BE18" s="4">
        <v>0</v>
      </c>
      <c r="BF18" s="4">
        <v>0</v>
      </c>
      <c r="BG18" s="3">
        <v>6</v>
      </c>
      <c r="BH18" s="3">
        <v>0</v>
      </c>
      <c r="BI18" s="3">
        <v>0</v>
      </c>
      <c r="BJ18" s="5">
        <v>0</v>
      </c>
      <c r="BK18" s="4">
        <v>5</v>
      </c>
      <c r="BL18" s="4">
        <v>1</v>
      </c>
      <c r="BM18" s="4">
        <v>0</v>
      </c>
      <c r="BN18" s="4">
        <v>1</v>
      </c>
      <c r="BO18" s="4">
        <v>0</v>
      </c>
      <c r="BP18" s="4">
        <v>1</v>
      </c>
      <c r="BQ18" s="3">
        <v>6</v>
      </c>
      <c r="BR18" s="3">
        <v>1</v>
      </c>
      <c r="BS18" s="3">
        <v>1</v>
      </c>
      <c r="BT18" s="5">
        <v>0.33333333333333331</v>
      </c>
      <c r="BU18" s="4">
        <v>3</v>
      </c>
      <c r="BV18" s="4">
        <v>0</v>
      </c>
      <c r="BW18" s="4">
        <v>1</v>
      </c>
      <c r="BX18" s="4">
        <v>1</v>
      </c>
      <c r="BY18" s="4">
        <v>0</v>
      </c>
      <c r="BZ18" s="4">
        <v>0</v>
      </c>
      <c r="CA18" s="3">
        <v>4</v>
      </c>
      <c r="CB18" s="3">
        <v>0</v>
      </c>
      <c r="CC18" s="3">
        <v>1</v>
      </c>
      <c r="CD18" s="5">
        <v>0.25</v>
      </c>
      <c r="CE18" s="4">
        <v>3</v>
      </c>
      <c r="CF18" s="4">
        <v>0</v>
      </c>
      <c r="CG18" s="4">
        <v>0</v>
      </c>
      <c r="CH18" s="4">
        <v>0</v>
      </c>
      <c r="CI18" s="4">
        <v>0</v>
      </c>
      <c r="CJ18" s="4">
        <v>0</v>
      </c>
      <c r="CK18" s="3">
        <v>3</v>
      </c>
      <c r="CL18" s="3">
        <v>0</v>
      </c>
      <c r="CM18" s="3">
        <v>0</v>
      </c>
      <c r="CN18" s="32">
        <v>0</v>
      </c>
      <c r="CO18" s="34">
        <v>6</v>
      </c>
      <c r="CP18" s="4">
        <v>0</v>
      </c>
      <c r="CQ18" s="4">
        <v>1</v>
      </c>
      <c r="CR18" s="4">
        <v>1</v>
      </c>
      <c r="CS18" s="4">
        <v>0</v>
      </c>
      <c r="CT18" s="4">
        <v>0</v>
      </c>
      <c r="CU18" s="3">
        <v>7</v>
      </c>
      <c r="CV18" s="3">
        <v>0</v>
      </c>
      <c r="CW18" s="3">
        <v>1</v>
      </c>
      <c r="CX18" s="35">
        <v>0.14285714285714285</v>
      </c>
      <c r="CY18" s="34">
        <f>COUNTIFS('(手KEY資料)_展助來店'!$C:$C,'來店成交率_01-11'!$B18,'(手KEY資料)_展助來店'!$L:$L,$CY$2,'(手KEY資料)_展助來店'!$K:$K,"中和")</f>
        <v>0</v>
      </c>
      <c r="CZ18" s="4">
        <f>COUNTIFS('(有望系統)_來店成交現有客戶_01-10(累)'!$E:$E,$B18,'(有望系統)_來店成交現有客戶_01-10(累)'!$BJ:$BJ,$CY$2,'(有望系統)_來店成交現有客戶_01-10(累)'!$BM:$BM,$CY$2,'(有望系統)_來店成交現有客戶_01-10(累)'!$BN:$BN,"中和")</f>
        <v>0</v>
      </c>
      <c r="DA18" s="4">
        <f>COUNTIFS('(有望系統)_來店成交現有客戶_01-10(累)'!$E:$E,$B18,'(有望系統)_來店成交現有客戶_01-10(累)'!$BN:$BN,"中和",'(有望系統)_來店成交現有客戶_01-10(累)'!$BJ:$BJ,$CY$2)-CZ18</f>
        <v>0</v>
      </c>
      <c r="DB18" s="4">
        <f>COUNTIFS('(手KEY資料)_展助來店'!$C:$C,'來店成交率_01-11'!$B18,'(手KEY資料)_展助來店'!$L:$L,$CY$2,'(手KEY資料)_展助來店'!$K:$K,"新店")</f>
        <v>0</v>
      </c>
      <c r="DC18" s="4">
        <f>COUNTIFS('(有望系統)_來店成交現有客戶_01-10(累)'!$E:$E,$B18,'(有望系統)_來店成交現有客戶_01-10(累)'!$BJ:$BJ,$CY$2,'(有望系統)_來店成交現有客戶_01-10(累)'!$BM:$BM,$CY$2,'(有望系統)_來店成交現有客戶_01-10(累)'!$BN:$BN,"新店")</f>
        <v>0</v>
      </c>
      <c r="DD18" s="4">
        <f>COUNTIFS('(有望系統)_來店成交現有客戶_01-10(累)'!$E:$E,$B18,'(有望系統)_來店成交現有客戶_01-10(累)'!$BN:$BN,"新店",'(有望系統)_來店成交現有客戶_01-10(累)'!$BJ:$BJ,$CY$2)-DC18</f>
        <v>0</v>
      </c>
      <c r="DE18" s="3">
        <f t="shared" si="27"/>
        <v>0</v>
      </c>
      <c r="DF18" s="3">
        <f t="shared" si="28"/>
        <v>0</v>
      </c>
      <c r="DG18" s="3">
        <f t="shared" si="29"/>
        <v>0</v>
      </c>
      <c r="DH18" s="35">
        <f t="shared" si="26"/>
        <v>0</v>
      </c>
      <c r="DI18" s="34"/>
      <c r="DJ18" s="4"/>
      <c r="DK18" s="4"/>
      <c r="DL18" s="4"/>
      <c r="DM18" s="4"/>
      <c r="DN18" s="4"/>
      <c r="DO18" s="3"/>
      <c r="DP18" s="3"/>
      <c r="DQ18" s="3"/>
      <c r="DR18" s="35"/>
      <c r="DS18" s="34">
        <f t="shared" si="30"/>
        <v>43</v>
      </c>
      <c r="DT18" s="4">
        <f t="shared" si="31"/>
        <v>2</v>
      </c>
      <c r="DU18" s="4">
        <f t="shared" si="32"/>
        <v>3</v>
      </c>
      <c r="DV18" s="6">
        <f t="shared" si="14"/>
        <v>0.11627906976744186</v>
      </c>
      <c r="DW18" s="4">
        <f t="shared" si="33"/>
        <v>10</v>
      </c>
      <c r="DX18" s="4">
        <f t="shared" si="34"/>
        <v>0</v>
      </c>
      <c r="DY18" s="4">
        <f t="shared" si="35"/>
        <v>1</v>
      </c>
      <c r="DZ18" s="6">
        <f t="shared" si="15"/>
        <v>0.1</v>
      </c>
      <c r="EA18" s="3">
        <f t="shared" si="37"/>
        <v>53</v>
      </c>
      <c r="EB18" s="3">
        <f t="shared" si="38"/>
        <v>2</v>
      </c>
      <c r="EC18" s="8">
        <f t="shared" si="39"/>
        <v>4</v>
      </c>
      <c r="ED18" s="37">
        <f t="shared" si="17"/>
        <v>0.11320754716981132</v>
      </c>
      <c r="EE18" s="66" t="str">
        <f t="shared" si="9"/>
        <v/>
      </c>
    </row>
    <row r="19" spans="1:135" s="7" customFormat="1" ht="13.5" customHeight="1">
      <c r="A19" s="120"/>
      <c r="B19" s="30" t="s">
        <v>10</v>
      </c>
      <c r="C19" s="49">
        <v>1</v>
      </c>
      <c r="D19" s="45">
        <v>0</v>
      </c>
      <c r="E19" s="45">
        <v>0</v>
      </c>
      <c r="F19" s="45">
        <v>3</v>
      </c>
      <c r="G19" s="45">
        <v>0</v>
      </c>
      <c r="H19" s="45">
        <v>0</v>
      </c>
      <c r="I19" s="3">
        <v>4</v>
      </c>
      <c r="J19" s="3">
        <v>0</v>
      </c>
      <c r="K19" s="3">
        <v>0</v>
      </c>
      <c r="L19" s="35">
        <v>0</v>
      </c>
      <c r="M19" s="4">
        <v>2</v>
      </c>
      <c r="N19" s="4">
        <v>0</v>
      </c>
      <c r="O19" s="4">
        <v>0</v>
      </c>
      <c r="P19" s="4">
        <v>5</v>
      </c>
      <c r="Q19" s="4">
        <v>0</v>
      </c>
      <c r="R19" s="4">
        <v>0</v>
      </c>
      <c r="S19" s="3">
        <v>7</v>
      </c>
      <c r="T19" s="3">
        <v>0</v>
      </c>
      <c r="U19" s="3">
        <v>0</v>
      </c>
      <c r="V19" s="5">
        <v>0</v>
      </c>
      <c r="W19" s="4">
        <v>6</v>
      </c>
      <c r="X19" s="4">
        <v>3</v>
      </c>
      <c r="Y19" s="4">
        <v>1</v>
      </c>
      <c r="Z19" s="4">
        <v>2</v>
      </c>
      <c r="AA19" s="4">
        <v>1</v>
      </c>
      <c r="AB19" s="4">
        <v>0</v>
      </c>
      <c r="AC19" s="3">
        <v>8</v>
      </c>
      <c r="AD19" s="3">
        <v>4</v>
      </c>
      <c r="AE19" s="3">
        <v>1</v>
      </c>
      <c r="AF19" s="5">
        <v>0.625</v>
      </c>
      <c r="AG19" s="4">
        <v>8</v>
      </c>
      <c r="AH19" s="4">
        <v>0</v>
      </c>
      <c r="AI19" s="4">
        <v>0</v>
      </c>
      <c r="AJ19" s="4">
        <v>0</v>
      </c>
      <c r="AK19" s="4">
        <v>0</v>
      </c>
      <c r="AL19" s="4">
        <v>1</v>
      </c>
      <c r="AM19" s="3">
        <v>8</v>
      </c>
      <c r="AN19" s="3">
        <v>0</v>
      </c>
      <c r="AO19" s="3">
        <v>1</v>
      </c>
      <c r="AP19" s="5">
        <v>0.125</v>
      </c>
      <c r="AQ19" s="4">
        <v>2</v>
      </c>
      <c r="AR19" s="4">
        <v>0</v>
      </c>
      <c r="AS19" s="4">
        <v>0</v>
      </c>
      <c r="AT19" s="4">
        <v>3</v>
      </c>
      <c r="AU19" s="4">
        <v>1</v>
      </c>
      <c r="AV19" s="4">
        <v>0</v>
      </c>
      <c r="AW19" s="3">
        <v>5</v>
      </c>
      <c r="AX19" s="3">
        <v>1</v>
      </c>
      <c r="AY19" s="3">
        <v>0</v>
      </c>
      <c r="AZ19" s="5">
        <v>0.2</v>
      </c>
      <c r="BA19" s="4">
        <v>6</v>
      </c>
      <c r="BB19" s="4">
        <v>1</v>
      </c>
      <c r="BC19" s="4">
        <v>0</v>
      </c>
      <c r="BD19" s="4">
        <v>2</v>
      </c>
      <c r="BE19" s="4">
        <v>0</v>
      </c>
      <c r="BF19" s="4">
        <v>0</v>
      </c>
      <c r="BG19" s="3">
        <v>8</v>
      </c>
      <c r="BH19" s="3">
        <v>1</v>
      </c>
      <c r="BI19" s="3">
        <v>0</v>
      </c>
      <c r="BJ19" s="5">
        <v>0.125</v>
      </c>
      <c r="BK19" s="4">
        <v>3</v>
      </c>
      <c r="BL19" s="4">
        <v>0</v>
      </c>
      <c r="BM19" s="4">
        <v>0</v>
      </c>
      <c r="BN19" s="4">
        <v>3</v>
      </c>
      <c r="BO19" s="4">
        <v>0</v>
      </c>
      <c r="BP19" s="4">
        <v>0</v>
      </c>
      <c r="BQ19" s="3">
        <v>6</v>
      </c>
      <c r="BR19" s="3">
        <v>0</v>
      </c>
      <c r="BS19" s="3">
        <v>0</v>
      </c>
      <c r="BT19" s="5">
        <v>0</v>
      </c>
      <c r="BU19" s="4">
        <v>3</v>
      </c>
      <c r="BV19" s="4">
        <v>1</v>
      </c>
      <c r="BW19" s="4">
        <v>1</v>
      </c>
      <c r="BX19" s="4">
        <v>2</v>
      </c>
      <c r="BY19" s="4">
        <v>0</v>
      </c>
      <c r="BZ19" s="4">
        <v>0</v>
      </c>
      <c r="CA19" s="3">
        <v>5</v>
      </c>
      <c r="CB19" s="3">
        <v>1</v>
      </c>
      <c r="CC19" s="3">
        <v>1</v>
      </c>
      <c r="CD19" s="5">
        <v>0.4</v>
      </c>
      <c r="CE19" s="4">
        <v>8</v>
      </c>
      <c r="CF19" s="4">
        <v>0</v>
      </c>
      <c r="CG19" s="4">
        <v>1</v>
      </c>
      <c r="CH19" s="4">
        <v>1</v>
      </c>
      <c r="CI19" s="4">
        <v>0</v>
      </c>
      <c r="CJ19" s="4">
        <v>0</v>
      </c>
      <c r="CK19" s="3">
        <v>9</v>
      </c>
      <c r="CL19" s="3">
        <v>0</v>
      </c>
      <c r="CM19" s="3">
        <v>1</v>
      </c>
      <c r="CN19" s="32">
        <v>0.1111111111111111</v>
      </c>
      <c r="CO19" s="34">
        <v>3</v>
      </c>
      <c r="CP19" s="4">
        <v>0</v>
      </c>
      <c r="CQ19" s="4">
        <v>0</v>
      </c>
      <c r="CR19" s="4">
        <v>2</v>
      </c>
      <c r="CS19" s="4">
        <v>0</v>
      </c>
      <c r="CT19" s="4">
        <v>0</v>
      </c>
      <c r="CU19" s="3">
        <v>5</v>
      </c>
      <c r="CV19" s="3">
        <v>0</v>
      </c>
      <c r="CW19" s="3">
        <v>0</v>
      </c>
      <c r="CX19" s="35">
        <v>0</v>
      </c>
      <c r="CY19" s="34">
        <f>COUNTIFS('(手KEY資料)_展助來店'!$C:$C,'來店成交率_01-11'!$B19,'(手KEY資料)_展助來店'!$L:$L,$CY$2,'(手KEY資料)_展助來店'!$K:$K,"中和")</f>
        <v>0</v>
      </c>
      <c r="CZ19" s="4">
        <f>COUNTIFS('(有望系統)_來店成交現有客戶_01-10(累)'!$E:$E,$B19,'(有望系統)_來店成交現有客戶_01-10(累)'!$BJ:$BJ,$CY$2,'(有望系統)_來店成交現有客戶_01-10(累)'!$BM:$BM,$CY$2,'(有望系統)_來店成交現有客戶_01-10(累)'!$BN:$BN,"中和")</f>
        <v>0</v>
      </c>
      <c r="DA19" s="4">
        <f>COUNTIFS('(有望系統)_來店成交現有客戶_01-10(累)'!$E:$E,$B19,'(有望系統)_來店成交現有客戶_01-10(累)'!$BN:$BN,"中和",'(有望系統)_來店成交現有客戶_01-10(累)'!$BJ:$BJ,$CY$2)-CZ19</f>
        <v>0</v>
      </c>
      <c r="DB19" s="4">
        <f>COUNTIFS('(手KEY資料)_展助來店'!$C:$C,'來店成交率_01-11'!$B19,'(手KEY資料)_展助來店'!$L:$L,$CY$2,'(手KEY資料)_展助來店'!$K:$K,"新店")</f>
        <v>0</v>
      </c>
      <c r="DC19" s="4">
        <f>COUNTIFS('(有望系統)_來店成交現有客戶_01-10(累)'!$E:$E,$B19,'(有望系統)_來店成交現有客戶_01-10(累)'!$BJ:$BJ,$CY$2,'(有望系統)_來店成交現有客戶_01-10(累)'!$BM:$BM,$CY$2,'(有望系統)_來店成交現有客戶_01-10(累)'!$BN:$BN,"新店")</f>
        <v>0</v>
      </c>
      <c r="DD19" s="4">
        <f>COUNTIFS('(有望系統)_來店成交現有客戶_01-10(累)'!$E:$E,$B19,'(有望系統)_來店成交現有客戶_01-10(累)'!$BN:$BN,"新店",'(有望系統)_來店成交現有客戶_01-10(累)'!$BJ:$BJ,$CY$2)-DC19</f>
        <v>0</v>
      </c>
      <c r="DE19" s="3">
        <f t="shared" si="27"/>
        <v>0</v>
      </c>
      <c r="DF19" s="3">
        <f t="shared" si="28"/>
        <v>0</v>
      </c>
      <c r="DG19" s="3">
        <f t="shared" si="29"/>
        <v>0</v>
      </c>
      <c r="DH19" s="35">
        <f t="shared" si="26"/>
        <v>0</v>
      </c>
      <c r="DI19" s="34"/>
      <c r="DJ19" s="4"/>
      <c r="DK19" s="4"/>
      <c r="DL19" s="4"/>
      <c r="DM19" s="4"/>
      <c r="DN19" s="4"/>
      <c r="DO19" s="3"/>
      <c r="DP19" s="3"/>
      <c r="DQ19" s="3"/>
      <c r="DR19" s="35"/>
      <c r="DS19" s="34">
        <f t="shared" si="30"/>
        <v>42</v>
      </c>
      <c r="DT19" s="4">
        <f t="shared" si="31"/>
        <v>5</v>
      </c>
      <c r="DU19" s="4">
        <f t="shared" si="32"/>
        <v>3</v>
      </c>
      <c r="DV19" s="6">
        <f t="shared" si="14"/>
        <v>0.19047619047619047</v>
      </c>
      <c r="DW19" s="4">
        <f t="shared" si="33"/>
        <v>23</v>
      </c>
      <c r="DX19" s="4">
        <f t="shared" si="34"/>
        <v>2</v>
      </c>
      <c r="DY19" s="4">
        <f t="shared" si="35"/>
        <v>1</v>
      </c>
      <c r="DZ19" s="6">
        <f t="shared" si="15"/>
        <v>0.13043478260869565</v>
      </c>
      <c r="EA19" s="3">
        <f t="shared" si="37"/>
        <v>65</v>
      </c>
      <c r="EB19" s="3">
        <f t="shared" si="38"/>
        <v>7</v>
      </c>
      <c r="EC19" s="8">
        <f t="shared" si="39"/>
        <v>4</v>
      </c>
      <c r="ED19" s="37">
        <f t="shared" si="17"/>
        <v>0.16923076923076924</v>
      </c>
      <c r="EE19" s="66" t="str">
        <f t="shared" si="9"/>
        <v/>
      </c>
    </row>
    <row r="20" spans="1:135" s="7" customFormat="1" ht="13.5" customHeight="1">
      <c r="A20" s="120"/>
      <c r="B20" s="30" t="s">
        <v>18</v>
      </c>
      <c r="C20" s="49">
        <v>4</v>
      </c>
      <c r="D20" s="45">
        <v>0</v>
      </c>
      <c r="E20" s="45">
        <v>0</v>
      </c>
      <c r="F20" s="45">
        <v>1</v>
      </c>
      <c r="G20" s="45">
        <v>0</v>
      </c>
      <c r="H20" s="45">
        <v>0</v>
      </c>
      <c r="I20" s="3">
        <v>5</v>
      </c>
      <c r="J20" s="3">
        <v>0</v>
      </c>
      <c r="K20" s="3">
        <v>0</v>
      </c>
      <c r="L20" s="35">
        <v>0</v>
      </c>
      <c r="M20" s="4">
        <v>6</v>
      </c>
      <c r="N20" s="4">
        <v>0</v>
      </c>
      <c r="O20" s="4">
        <v>0</v>
      </c>
      <c r="P20" s="4">
        <v>1</v>
      </c>
      <c r="Q20" s="4">
        <v>0</v>
      </c>
      <c r="R20" s="4">
        <v>0</v>
      </c>
      <c r="S20" s="3">
        <v>7</v>
      </c>
      <c r="T20" s="3">
        <v>0</v>
      </c>
      <c r="U20" s="3">
        <v>0</v>
      </c>
      <c r="V20" s="5">
        <v>0</v>
      </c>
      <c r="W20" s="4">
        <v>1</v>
      </c>
      <c r="X20" s="4">
        <v>0</v>
      </c>
      <c r="Y20" s="4">
        <v>1</v>
      </c>
      <c r="Z20" s="4">
        <v>1</v>
      </c>
      <c r="AA20" s="4">
        <v>0</v>
      </c>
      <c r="AB20" s="4">
        <v>0</v>
      </c>
      <c r="AC20" s="3">
        <v>2</v>
      </c>
      <c r="AD20" s="3">
        <v>0</v>
      </c>
      <c r="AE20" s="3">
        <v>1</v>
      </c>
      <c r="AF20" s="5">
        <v>0.5</v>
      </c>
      <c r="AG20" s="4">
        <v>5</v>
      </c>
      <c r="AH20" s="4">
        <v>0</v>
      </c>
      <c r="AI20" s="4">
        <v>0</v>
      </c>
      <c r="AJ20" s="4">
        <v>1</v>
      </c>
      <c r="AK20" s="4">
        <v>0</v>
      </c>
      <c r="AL20" s="4">
        <v>0</v>
      </c>
      <c r="AM20" s="3">
        <v>6</v>
      </c>
      <c r="AN20" s="3">
        <v>0</v>
      </c>
      <c r="AO20" s="3">
        <v>0</v>
      </c>
      <c r="AP20" s="5">
        <v>0</v>
      </c>
      <c r="AQ20" s="4">
        <v>2</v>
      </c>
      <c r="AR20" s="4">
        <v>0</v>
      </c>
      <c r="AS20" s="4">
        <v>0</v>
      </c>
      <c r="AT20" s="4">
        <v>0</v>
      </c>
      <c r="AU20" s="4">
        <v>0</v>
      </c>
      <c r="AV20" s="4">
        <v>1</v>
      </c>
      <c r="AW20" s="3">
        <v>2</v>
      </c>
      <c r="AX20" s="3">
        <v>0</v>
      </c>
      <c r="AY20" s="3">
        <v>1</v>
      </c>
      <c r="AZ20" s="5">
        <v>0.5</v>
      </c>
      <c r="BA20" s="4">
        <v>5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3">
        <v>5</v>
      </c>
      <c r="BH20" s="3">
        <v>0</v>
      </c>
      <c r="BI20" s="3">
        <v>0</v>
      </c>
      <c r="BJ20" s="5">
        <v>0</v>
      </c>
      <c r="BK20" s="4">
        <v>3</v>
      </c>
      <c r="BL20" s="4">
        <v>0</v>
      </c>
      <c r="BM20" s="4">
        <v>0</v>
      </c>
      <c r="BN20" s="4">
        <v>1</v>
      </c>
      <c r="BO20" s="4">
        <v>0</v>
      </c>
      <c r="BP20" s="4">
        <v>0</v>
      </c>
      <c r="BQ20" s="3">
        <v>4</v>
      </c>
      <c r="BR20" s="3">
        <v>0</v>
      </c>
      <c r="BS20" s="3">
        <v>0</v>
      </c>
      <c r="BT20" s="5">
        <v>0</v>
      </c>
      <c r="BU20" s="4">
        <v>5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3">
        <v>5</v>
      </c>
      <c r="CB20" s="3">
        <v>0</v>
      </c>
      <c r="CC20" s="3">
        <v>0</v>
      </c>
      <c r="CD20" s="5">
        <v>0</v>
      </c>
      <c r="CE20" s="4">
        <v>5</v>
      </c>
      <c r="CF20" s="4">
        <v>0</v>
      </c>
      <c r="CG20" s="4">
        <v>0</v>
      </c>
      <c r="CH20" s="4">
        <v>2</v>
      </c>
      <c r="CI20" s="4">
        <v>0</v>
      </c>
      <c r="CJ20" s="4">
        <v>0</v>
      </c>
      <c r="CK20" s="3">
        <v>7</v>
      </c>
      <c r="CL20" s="3">
        <v>0</v>
      </c>
      <c r="CM20" s="3">
        <v>0</v>
      </c>
      <c r="CN20" s="32">
        <v>0</v>
      </c>
      <c r="CO20" s="34">
        <v>5</v>
      </c>
      <c r="CP20" s="4">
        <v>0</v>
      </c>
      <c r="CQ20" s="4">
        <v>0</v>
      </c>
      <c r="CR20" s="4">
        <v>0</v>
      </c>
      <c r="CS20" s="4">
        <v>0</v>
      </c>
      <c r="CT20" s="4">
        <v>0</v>
      </c>
      <c r="CU20" s="3">
        <v>5</v>
      </c>
      <c r="CV20" s="3">
        <v>0</v>
      </c>
      <c r="CW20" s="3">
        <v>0</v>
      </c>
      <c r="CX20" s="35">
        <v>0</v>
      </c>
      <c r="CY20" s="34">
        <f>COUNTIFS('(手KEY資料)_展助來店'!$C:$C,'來店成交率_01-11'!$B20,'(手KEY資料)_展助來店'!$L:$L,$CY$2,'(手KEY資料)_展助來店'!$K:$K,"中和")</f>
        <v>0</v>
      </c>
      <c r="CZ20" s="4">
        <f>COUNTIFS('(有望系統)_來店成交現有客戶_01-10(累)'!$E:$E,$B20,'(有望系統)_來店成交現有客戶_01-10(累)'!$BJ:$BJ,$CY$2,'(有望系統)_來店成交現有客戶_01-10(累)'!$BM:$BM,$CY$2,'(有望系統)_來店成交現有客戶_01-10(累)'!$BN:$BN,"中和")</f>
        <v>0</v>
      </c>
      <c r="DA20" s="4">
        <f>COUNTIFS('(有望系統)_來店成交現有客戶_01-10(累)'!$E:$E,$B20,'(有望系統)_來店成交現有客戶_01-10(累)'!$BN:$BN,"中和",'(有望系統)_來店成交現有客戶_01-10(累)'!$BJ:$BJ,$CY$2)-CZ20</f>
        <v>0</v>
      </c>
      <c r="DB20" s="4">
        <f>COUNTIFS('(手KEY資料)_展助來店'!$C:$C,'來店成交率_01-11'!$B20,'(手KEY資料)_展助來店'!$L:$L,$CY$2,'(手KEY資料)_展助來店'!$K:$K,"新店")</f>
        <v>0</v>
      </c>
      <c r="DC20" s="4">
        <f>COUNTIFS('(有望系統)_來店成交現有客戶_01-10(累)'!$E:$E,$B20,'(有望系統)_來店成交現有客戶_01-10(累)'!$BJ:$BJ,$CY$2,'(有望系統)_來店成交現有客戶_01-10(累)'!$BM:$BM,$CY$2,'(有望系統)_來店成交現有客戶_01-10(累)'!$BN:$BN,"新店")</f>
        <v>0</v>
      </c>
      <c r="DD20" s="4">
        <f>COUNTIFS('(有望系統)_來店成交現有客戶_01-10(累)'!$E:$E,$B20,'(有望系統)_來店成交現有客戶_01-10(累)'!$BN:$BN,"新店",'(有望系統)_來店成交現有客戶_01-10(累)'!$BJ:$BJ,$CY$2)-DC20</f>
        <v>0</v>
      </c>
      <c r="DE20" s="3">
        <f t="shared" si="27"/>
        <v>0</v>
      </c>
      <c r="DF20" s="3">
        <f t="shared" si="28"/>
        <v>0</v>
      </c>
      <c r="DG20" s="3">
        <f t="shared" si="29"/>
        <v>0</v>
      </c>
      <c r="DH20" s="35">
        <f t="shared" si="26"/>
        <v>0</v>
      </c>
      <c r="DI20" s="34"/>
      <c r="DJ20" s="4"/>
      <c r="DK20" s="4"/>
      <c r="DL20" s="4"/>
      <c r="DM20" s="4"/>
      <c r="DN20" s="4"/>
      <c r="DO20" s="3"/>
      <c r="DP20" s="3"/>
      <c r="DQ20" s="3"/>
      <c r="DR20" s="35"/>
      <c r="DS20" s="34">
        <f t="shared" si="30"/>
        <v>41</v>
      </c>
      <c r="DT20" s="4">
        <f t="shared" si="31"/>
        <v>0</v>
      </c>
      <c r="DU20" s="4">
        <f t="shared" si="32"/>
        <v>1</v>
      </c>
      <c r="DV20" s="6">
        <f t="shared" si="14"/>
        <v>2.4390243902439025E-2</v>
      </c>
      <c r="DW20" s="4">
        <f t="shared" si="33"/>
        <v>7</v>
      </c>
      <c r="DX20" s="4">
        <f t="shared" si="34"/>
        <v>0</v>
      </c>
      <c r="DY20" s="4">
        <f t="shared" si="35"/>
        <v>1</v>
      </c>
      <c r="DZ20" s="6">
        <f t="shared" si="15"/>
        <v>0.14285714285714285</v>
      </c>
      <c r="EA20" s="3">
        <f t="shared" si="37"/>
        <v>48</v>
      </c>
      <c r="EB20" s="3">
        <f t="shared" si="38"/>
        <v>0</v>
      </c>
      <c r="EC20" s="8">
        <f t="shared" si="39"/>
        <v>2</v>
      </c>
      <c r="ED20" s="37">
        <f t="shared" si="17"/>
        <v>4.1666666666666664E-2</v>
      </c>
      <c r="EE20" s="66" t="str">
        <f t="shared" si="9"/>
        <v/>
      </c>
    </row>
    <row r="21" spans="1:135" s="7" customFormat="1" ht="13.5" customHeight="1">
      <c r="A21" s="120"/>
      <c r="B21" s="30" t="s">
        <v>20</v>
      </c>
      <c r="C21" s="49">
        <v>5</v>
      </c>
      <c r="D21" s="45">
        <v>0</v>
      </c>
      <c r="E21" s="45">
        <v>0</v>
      </c>
      <c r="F21" s="45">
        <v>1</v>
      </c>
      <c r="G21" s="45">
        <v>0</v>
      </c>
      <c r="H21" s="45">
        <v>0</v>
      </c>
      <c r="I21" s="3">
        <v>6</v>
      </c>
      <c r="J21" s="3">
        <v>0</v>
      </c>
      <c r="K21" s="3">
        <v>0</v>
      </c>
      <c r="L21" s="35">
        <v>0</v>
      </c>
      <c r="M21" s="4">
        <v>3</v>
      </c>
      <c r="N21" s="4">
        <v>0</v>
      </c>
      <c r="O21" s="4">
        <v>0</v>
      </c>
      <c r="P21" s="4">
        <v>2</v>
      </c>
      <c r="Q21" s="4">
        <v>0</v>
      </c>
      <c r="R21" s="4">
        <v>0</v>
      </c>
      <c r="S21" s="3">
        <v>5</v>
      </c>
      <c r="T21" s="3">
        <v>0</v>
      </c>
      <c r="U21" s="3">
        <v>0</v>
      </c>
      <c r="V21" s="5">
        <v>0</v>
      </c>
      <c r="W21" s="4">
        <v>6</v>
      </c>
      <c r="X21" s="4">
        <v>0</v>
      </c>
      <c r="Y21" s="4">
        <v>0</v>
      </c>
      <c r="Z21" s="4">
        <v>2</v>
      </c>
      <c r="AA21" s="4">
        <v>0</v>
      </c>
      <c r="AB21" s="4">
        <v>0</v>
      </c>
      <c r="AC21" s="3">
        <v>8</v>
      </c>
      <c r="AD21" s="3">
        <v>0</v>
      </c>
      <c r="AE21" s="3">
        <v>0</v>
      </c>
      <c r="AF21" s="5">
        <v>0</v>
      </c>
      <c r="AG21" s="4">
        <v>10</v>
      </c>
      <c r="AH21" s="4">
        <v>0</v>
      </c>
      <c r="AI21" s="4">
        <v>0</v>
      </c>
      <c r="AJ21" s="4">
        <v>2</v>
      </c>
      <c r="AK21" s="4">
        <v>0</v>
      </c>
      <c r="AL21" s="4">
        <v>0</v>
      </c>
      <c r="AM21" s="3">
        <v>12</v>
      </c>
      <c r="AN21" s="3">
        <v>0</v>
      </c>
      <c r="AO21" s="3">
        <v>0</v>
      </c>
      <c r="AP21" s="5">
        <v>0</v>
      </c>
      <c r="AQ21" s="4">
        <v>6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3">
        <v>6</v>
      </c>
      <c r="AX21" s="3">
        <v>0</v>
      </c>
      <c r="AY21" s="3">
        <v>0</v>
      </c>
      <c r="AZ21" s="5">
        <v>0</v>
      </c>
      <c r="BA21" s="4">
        <v>7</v>
      </c>
      <c r="BB21" s="4">
        <v>0</v>
      </c>
      <c r="BC21" s="4">
        <v>0</v>
      </c>
      <c r="BD21" s="4">
        <v>3</v>
      </c>
      <c r="BE21" s="4">
        <v>0</v>
      </c>
      <c r="BF21" s="4">
        <v>0</v>
      </c>
      <c r="BG21" s="3">
        <v>10</v>
      </c>
      <c r="BH21" s="3">
        <v>0</v>
      </c>
      <c r="BI21" s="3">
        <v>0</v>
      </c>
      <c r="BJ21" s="5">
        <v>0</v>
      </c>
      <c r="BK21" s="4">
        <v>4</v>
      </c>
      <c r="BL21" s="4">
        <v>0</v>
      </c>
      <c r="BM21" s="4">
        <v>2</v>
      </c>
      <c r="BN21" s="4">
        <v>4</v>
      </c>
      <c r="BO21" s="4">
        <v>0</v>
      </c>
      <c r="BP21" s="4">
        <v>0</v>
      </c>
      <c r="BQ21" s="3">
        <v>8</v>
      </c>
      <c r="BR21" s="3">
        <v>0</v>
      </c>
      <c r="BS21" s="3">
        <v>2</v>
      </c>
      <c r="BT21" s="5">
        <v>0.25</v>
      </c>
      <c r="BU21" s="4">
        <v>4</v>
      </c>
      <c r="BV21" s="4">
        <v>0</v>
      </c>
      <c r="BW21" s="4">
        <v>0</v>
      </c>
      <c r="BX21" s="4">
        <v>1</v>
      </c>
      <c r="BY21" s="4">
        <v>0</v>
      </c>
      <c r="BZ21" s="4">
        <v>0</v>
      </c>
      <c r="CA21" s="3">
        <v>5</v>
      </c>
      <c r="CB21" s="3">
        <v>0</v>
      </c>
      <c r="CC21" s="3">
        <v>0</v>
      </c>
      <c r="CD21" s="5">
        <v>0</v>
      </c>
      <c r="CE21" s="4">
        <v>4</v>
      </c>
      <c r="CF21" s="4">
        <v>1</v>
      </c>
      <c r="CG21" s="4">
        <v>0</v>
      </c>
      <c r="CH21" s="4">
        <v>2</v>
      </c>
      <c r="CI21" s="4">
        <v>0</v>
      </c>
      <c r="CJ21" s="4">
        <v>0</v>
      </c>
      <c r="CK21" s="3">
        <v>6</v>
      </c>
      <c r="CL21" s="3">
        <v>1</v>
      </c>
      <c r="CM21" s="3">
        <v>0</v>
      </c>
      <c r="CN21" s="32">
        <v>0.16666666666666666</v>
      </c>
      <c r="CO21" s="34">
        <v>5</v>
      </c>
      <c r="CP21" s="4">
        <v>0</v>
      </c>
      <c r="CQ21" s="4">
        <v>0</v>
      </c>
      <c r="CR21" s="4">
        <v>2</v>
      </c>
      <c r="CS21" s="4">
        <v>1</v>
      </c>
      <c r="CT21" s="4">
        <v>0</v>
      </c>
      <c r="CU21" s="3">
        <v>7</v>
      </c>
      <c r="CV21" s="3">
        <v>1</v>
      </c>
      <c r="CW21" s="3">
        <v>0</v>
      </c>
      <c r="CX21" s="35">
        <v>0.14285714285714285</v>
      </c>
      <c r="CY21" s="34">
        <f>COUNTIFS('(手KEY資料)_展助來店'!$C:$C,'來店成交率_01-11'!$B21,'(手KEY資料)_展助來店'!$L:$L,$CY$2,'(手KEY資料)_展助來店'!$K:$K,"中和")</f>
        <v>0</v>
      </c>
      <c r="CZ21" s="4">
        <f>COUNTIFS('(有望系統)_來店成交現有客戶_01-10(累)'!$E:$E,$B21,'(有望系統)_來店成交現有客戶_01-10(累)'!$BJ:$BJ,$CY$2,'(有望系統)_來店成交現有客戶_01-10(累)'!$BM:$BM,$CY$2,'(有望系統)_來店成交現有客戶_01-10(累)'!$BN:$BN,"中和")</f>
        <v>0</v>
      </c>
      <c r="DA21" s="4">
        <f>COUNTIFS('(有望系統)_來店成交現有客戶_01-10(累)'!$E:$E,$B21,'(有望系統)_來店成交現有客戶_01-10(累)'!$BN:$BN,"中和",'(有望系統)_來店成交現有客戶_01-10(累)'!$BJ:$BJ,$CY$2)-CZ21</f>
        <v>0</v>
      </c>
      <c r="DB21" s="4">
        <f>COUNTIFS('(手KEY資料)_展助來店'!$C:$C,'來店成交率_01-11'!$B21,'(手KEY資料)_展助來店'!$L:$L,$CY$2,'(手KEY資料)_展助來店'!$K:$K,"新店")</f>
        <v>0</v>
      </c>
      <c r="DC21" s="4">
        <f>COUNTIFS('(有望系統)_來店成交現有客戶_01-10(累)'!$E:$E,$B21,'(有望系統)_來店成交現有客戶_01-10(累)'!$BJ:$BJ,$CY$2,'(有望系統)_來店成交現有客戶_01-10(累)'!$BM:$BM,$CY$2,'(有望系統)_來店成交現有客戶_01-10(累)'!$BN:$BN,"新店")</f>
        <v>0</v>
      </c>
      <c r="DD21" s="4">
        <f>COUNTIFS('(有望系統)_來店成交現有客戶_01-10(累)'!$E:$E,$B21,'(有望系統)_來店成交現有客戶_01-10(累)'!$BN:$BN,"新店",'(有望系統)_來店成交現有客戶_01-10(累)'!$BJ:$BJ,$CY$2)-DC21</f>
        <v>0</v>
      </c>
      <c r="DE21" s="3">
        <f t="shared" si="27"/>
        <v>0</v>
      </c>
      <c r="DF21" s="3">
        <f t="shared" si="28"/>
        <v>0</v>
      </c>
      <c r="DG21" s="3">
        <f t="shared" si="29"/>
        <v>0</v>
      </c>
      <c r="DH21" s="35">
        <f t="shared" si="26"/>
        <v>0</v>
      </c>
      <c r="DI21" s="34"/>
      <c r="DJ21" s="4"/>
      <c r="DK21" s="4"/>
      <c r="DL21" s="4"/>
      <c r="DM21" s="4"/>
      <c r="DN21" s="4"/>
      <c r="DO21" s="3"/>
      <c r="DP21" s="3"/>
      <c r="DQ21" s="3"/>
      <c r="DR21" s="35"/>
      <c r="DS21" s="34">
        <f t="shared" si="30"/>
        <v>54</v>
      </c>
      <c r="DT21" s="4">
        <f t="shared" si="31"/>
        <v>1</v>
      </c>
      <c r="DU21" s="4">
        <f t="shared" si="32"/>
        <v>2</v>
      </c>
      <c r="DV21" s="6">
        <f t="shared" si="14"/>
        <v>5.5555555555555552E-2</v>
      </c>
      <c r="DW21" s="4">
        <f t="shared" si="33"/>
        <v>19</v>
      </c>
      <c r="DX21" s="4">
        <f t="shared" si="34"/>
        <v>1</v>
      </c>
      <c r="DY21" s="4">
        <f t="shared" si="35"/>
        <v>0</v>
      </c>
      <c r="DZ21" s="6">
        <f t="shared" si="15"/>
        <v>5.2631578947368418E-2</v>
      </c>
      <c r="EA21" s="3">
        <f t="shared" si="37"/>
        <v>73</v>
      </c>
      <c r="EB21" s="3">
        <f t="shared" si="38"/>
        <v>2</v>
      </c>
      <c r="EC21" s="8">
        <f t="shared" si="39"/>
        <v>2</v>
      </c>
      <c r="ED21" s="37">
        <f t="shared" si="17"/>
        <v>5.4794520547945202E-2</v>
      </c>
      <c r="EE21" s="66" t="str">
        <f t="shared" si="9"/>
        <v/>
      </c>
    </row>
    <row r="22" spans="1:135" s="7" customFormat="1" ht="13.5" customHeight="1">
      <c r="A22" s="120"/>
      <c r="B22" s="30" t="s">
        <v>141</v>
      </c>
      <c r="C22" s="49">
        <v>6</v>
      </c>
      <c r="D22" s="45">
        <v>1</v>
      </c>
      <c r="E22" s="45">
        <v>0</v>
      </c>
      <c r="F22" s="45">
        <v>1</v>
      </c>
      <c r="G22" s="45">
        <v>0</v>
      </c>
      <c r="H22" s="45">
        <v>1</v>
      </c>
      <c r="I22" s="3">
        <v>7</v>
      </c>
      <c r="J22" s="3">
        <v>1</v>
      </c>
      <c r="K22" s="3">
        <v>1</v>
      </c>
      <c r="L22" s="35">
        <v>0.2857142857142857</v>
      </c>
      <c r="M22" s="4">
        <v>8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3">
        <v>8</v>
      </c>
      <c r="T22" s="3">
        <v>0</v>
      </c>
      <c r="U22" s="3">
        <v>0</v>
      </c>
      <c r="V22" s="5">
        <v>0</v>
      </c>
      <c r="W22" s="4">
        <v>1</v>
      </c>
      <c r="X22" s="4">
        <v>0</v>
      </c>
      <c r="Y22" s="4">
        <v>1</v>
      </c>
      <c r="Z22" s="4">
        <v>1</v>
      </c>
      <c r="AA22" s="4">
        <v>0</v>
      </c>
      <c r="AB22" s="4">
        <v>0</v>
      </c>
      <c r="AC22" s="3">
        <v>2</v>
      </c>
      <c r="AD22" s="3">
        <v>0</v>
      </c>
      <c r="AE22" s="3">
        <v>1</v>
      </c>
      <c r="AF22" s="5">
        <v>0.5</v>
      </c>
      <c r="AG22" s="4">
        <v>5</v>
      </c>
      <c r="AH22" s="4">
        <v>0</v>
      </c>
      <c r="AI22" s="4">
        <v>0</v>
      </c>
      <c r="AJ22" s="4">
        <v>2</v>
      </c>
      <c r="AK22" s="4">
        <v>0</v>
      </c>
      <c r="AL22" s="4">
        <v>0</v>
      </c>
      <c r="AM22" s="3">
        <v>7</v>
      </c>
      <c r="AN22" s="3">
        <v>0</v>
      </c>
      <c r="AO22" s="3">
        <v>0</v>
      </c>
      <c r="AP22" s="5">
        <v>0</v>
      </c>
      <c r="AQ22" s="4">
        <v>6</v>
      </c>
      <c r="AR22" s="4">
        <v>0</v>
      </c>
      <c r="AS22" s="4">
        <v>0</v>
      </c>
      <c r="AT22" s="4">
        <v>3</v>
      </c>
      <c r="AU22" s="4">
        <v>0</v>
      </c>
      <c r="AV22" s="4">
        <v>0</v>
      </c>
      <c r="AW22" s="3">
        <v>9</v>
      </c>
      <c r="AX22" s="3">
        <v>0</v>
      </c>
      <c r="AY22" s="3">
        <v>0</v>
      </c>
      <c r="AZ22" s="5">
        <v>0</v>
      </c>
      <c r="BA22" s="4">
        <v>5</v>
      </c>
      <c r="BB22" s="4">
        <v>1</v>
      </c>
      <c r="BC22" s="4">
        <v>0</v>
      </c>
      <c r="BD22" s="4">
        <v>1</v>
      </c>
      <c r="BE22" s="4">
        <v>0</v>
      </c>
      <c r="BF22" s="4">
        <v>0</v>
      </c>
      <c r="BG22" s="3">
        <v>6</v>
      </c>
      <c r="BH22" s="3">
        <v>1</v>
      </c>
      <c r="BI22" s="3">
        <v>0</v>
      </c>
      <c r="BJ22" s="5">
        <v>0.16666666666666666</v>
      </c>
      <c r="BK22" s="4">
        <v>7</v>
      </c>
      <c r="BL22" s="4">
        <v>3</v>
      </c>
      <c r="BM22" s="4">
        <v>1</v>
      </c>
      <c r="BN22" s="4">
        <v>0</v>
      </c>
      <c r="BO22" s="4">
        <v>0</v>
      </c>
      <c r="BP22" s="4">
        <v>0</v>
      </c>
      <c r="BQ22" s="3">
        <v>7</v>
      </c>
      <c r="BR22" s="3">
        <v>3</v>
      </c>
      <c r="BS22" s="3">
        <v>1</v>
      </c>
      <c r="BT22" s="5">
        <v>0.5714285714285714</v>
      </c>
      <c r="BU22" s="4">
        <v>5</v>
      </c>
      <c r="BV22" s="4">
        <v>2</v>
      </c>
      <c r="BW22" s="4">
        <v>0</v>
      </c>
      <c r="BX22" s="4">
        <v>0</v>
      </c>
      <c r="BY22" s="4">
        <v>0</v>
      </c>
      <c r="BZ22" s="4">
        <v>0</v>
      </c>
      <c r="CA22" s="3">
        <v>5</v>
      </c>
      <c r="CB22" s="3">
        <v>2</v>
      </c>
      <c r="CC22" s="3">
        <v>0</v>
      </c>
      <c r="CD22" s="5">
        <v>0.4</v>
      </c>
      <c r="CE22" s="4">
        <v>8</v>
      </c>
      <c r="CF22" s="4">
        <v>0</v>
      </c>
      <c r="CG22" s="4">
        <v>0</v>
      </c>
      <c r="CH22" s="4">
        <v>3</v>
      </c>
      <c r="CI22" s="4">
        <v>0</v>
      </c>
      <c r="CJ22" s="4">
        <v>0</v>
      </c>
      <c r="CK22" s="3">
        <v>11</v>
      </c>
      <c r="CL22" s="3">
        <v>0</v>
      </c>
      <c r="CM22" s="3">
        <v>0</v>
      </c>
      <c r="CN22" s="32">
        <v>0</v>
      </c>
      <c r="CO22" s="34">
        <v>3</v>
      </c>
      <c r="CP22" s="4">
        <v>0</v>
      </c>
      <c r="CQ22" s="4">
        <v>0</v>
      </c>
      <c r="CR22" s="4">
        <v>1</v>
      </c>
      <c r="CS22" s="4">
        <v>0</v>
      </c>
      <c r="CT22" s="4">
        <v>0</v>
      </c>
      <c r="CU22" s="3">
        <v>4</v>
      </c>
      <c r="CV22" s="3">
        <v>0</v>
      </c>
      <c r="CW22" s="3">
        <v>0</v>
      </c>
      <c r="CX22" s="35">
        <v>0</v>
      </c>
      <c r="CY22" s="34">
        <f>COUNTIFS('(手KEY資料)_展助來店'!$C:$C,'來店成交率_01-11'!$B22,'(手KEY資料)_展助來店'!$L:$L,$CY$2,'(手KEY資料)_展助來店'!$K:$K,"中和")</f>
        <v>0</v>
      </c>
      <c r="CZ22" s="4">
        <f>COUNTIFS('(有望系統)_來店成交現有客戶_01-10(累)'!$E:$E,$B22,'(有望系統)_來店成交現有客戶_01-10(累)'!$BJ:$BJ,$CY$2,'(有望系統)_來店成交現有客戶_01-10(累)'!$BM:$BM,$CY$2,'(有望系統)_來店成交現有客戶_01-10(累)'!$BN:$BN,"中和")</f>
        <v>0</v>
      </c>
      <c r="DA22" s="4">
        <f>COUNTIFS('(有望系統)_來店成交現有客戶_01-10(累)'!$E:$E,$B22,'(有望系統)_來店成交現有客戶_01-10(累)'!$BN:$BN,"中和",'(有望系統)_來店成交現有客戶_01-10(累)'!$BJ:$BJ,$CY$2)-CZ22</f>
        <v>0</v>
      </c>
      <c r="DB22" s="4">
        <f>COUNTIFS('(手KEY資料)_展助來店'!$C:$C,'來店成交率_01-11'!$B22,'(手KEY資料)_展助來店'!$L:$L,$CY$2,'(手KEY資料)_展助來店'!$K:$K,"新店")</f>
        <v>0</v>
      </c>
      <c r="DC22" s="4">
        <f>COUNTIFS('(有望系統)_來店成交現有客戶_01-10(累)'!$E:$E,$B22,'(有望系統)_來店成交現有客戶_01-10(累)'!$BJ:$BJ,$CY$2,'(有望系統)_來店成交現有客戶_01-10(累)'!$BM:$BM,$CY$2,'(有望系統)_來店成交現有客戶_01-10(累)'!$BN:$BN,"新店")</f>
        <v>0</v>
      </c>
      <c r="DD22" s="4">
        <f>COUNTIFS('(有望系統)_來店成交現有客戶_01-10(累)'!$E:$E,$B22,'(有望系統)_來店成交現有客戶_01-10(累)'!$BN:$BN,"新店",'(有望系統)_來店成交現有客戶_01-10(累)'!$BJ:$BJ,$CY$2)-DC22</f>
        <v>0</v>
      </c>
      <c r="DE22" s="3">
        <f t="shared" si="27"/>
        <v>0</v>
      </c>
      <c r="DF22" s="3">
        <f t="shared" si="28"/>
        <v>0</v>
      </c>
      <c r="DG22" s="3">
        <f t="shared" si="29"/>
        <v>0</v>
      </c>
      <c r="DH22" s="35">
        <f t="shared" si="26"/>
        <v>0</v>
      </c>
      <c r="DI22" s="34"/>
      <c r="DJ22" s="4"/>
      <c r="DK22" s="4"/>
      <c r="DL22" s="4"/>
      <c r="DM22" s="4"/>
      <c r="DN22" s="4"/>
      <c r="DO22" s="3"/>
      <c r="DP22" s="3"/>
      <c r="DQ22" s="3"/>
      <c r="DR22" s="35"/>
      <c r="DS22" s="34">
        <f t="shared" si="30"/>
        <v>54</v>
      </c>
      <c r="DT22" s="4">
        <f t="shared" si="31"/>
        <v>7</v>
      </c>
      <c r="DU22" s="4">
        <f t="shared" si="32"/>
        <v>2</v>
      </c>
      <c r="DV22" s="6">
        <f t="shared" si="14"/>
        <v>0.16666666666666666</v>
      </c>
      <c r="DW22" s="4">
        <f t="shared" si="33"/>
        <v>12</v>
      </c>
      <c r="DX22" s="4">
        <f t="shared" si="34"/>
        <v>0</v>
      </c>
      <c r="DY22" s="4">
        <f t="shared" si="35"/>
        <v>1</v>
      </c>
      <c r="DZ22" s="6">
        <f t="shared" si="15"/>
        <v>8.3333333333333329E-2</v>
      </c>
      <c r="EA22" s="3">
        <f t="shared" si="37"/>
        <v>66</v>
      </c>
      <c r="EB22" s="3">
        <f t="shared" si="38"/>
        <v>7</v>
      </c>
      <c r="EC22" s="8">
        <f t="shared" si="39"/>
        <v>3</v>
      </c>
      <c r="ED22" s="37">
        <f t="shared" si="17"/>
        <v>0.15151515151515152</v>
      </c>
      <c r="EE22" s="66" t="str">
        <f t="shared" si="9"/>
        <v/>
      </c>
    </row>
    <row r="23" spans="1:135" s="7" customFormat="1" ht="13.5" customHeight="1">
      <c r="A23" s="120"/>
      <c r="B23" s="30" t="s">
        <v>7</v>
      </c>
      <c r="C23" s="49">
        <v>8</v>
      </c>
      <c r="D23" s="45">
        <v>1</v>
      </c>
      <c r="E23" s="45">
        <v>0</v>
      </c>
      <c r="F23" s="45">
        <v>4</v>
      </c>
      <c r="G23" s="45">
        <v>1</v>
      </c>
      <c r="H23" s="45">
        <v>0</v>
      </c>
      <c r="I23" s="3">
        <v>12</v>
      </c>
      <c r="J23" s="3">
        <v>2</v>
      </c>
      <c r="K23" s="3">
        <v>0</v>
      </c>
      <c r="L23" s="35">
        <v>0.16666666666666666</v>
      </c>
      <c r="M23" s="4">
        <v>9</v>
      </c>
      <c r="N23" s="4">
        <v>0</v>
      </c>
      <c r="O23" s="4">
        <v>0</v>
      </c>
      <c r="P23" s="4">
        <v>4</v>
      </c>
      <c r="Q23" s="4">
        <v>1</v>
      </c>
      <c r="R23" s="4">
        <v>0</v>
      </c>
      <c r="S23" s="3">
        <v>13</v>
      </c>
      <c r="T23" s="3">
        <v>1</v>
      </c>
      <c r="U23" s="3">
        <v>0</v>
      </c>
      <c r="V23" s="5">
        <v>7.6923076923076927E-2</v>
      </c>
      <c r="W23" s="4">
        <v>6</v>
      </c>
      <c r="X23" s="4">
        <v>0</v>
      </c>
      <c r="Y23" s="4">
        <v>0</v>
      </c>
      <c r="Z23" s="4">
        <v>2</v>
      </c>
      <c r="AA23" s="4">
        <v>0</v>
      </c>
      <c r="AB23" s="4">
        <v>0</v>
      </c>
      <c r="AC23" s="3">
        <v>8</v>
      </c>
      <c r="AD23" s="3">
        <v>0</v>
      </c>
      <c r="AE23" s="3">
        <v>0</v>
      </c>
      <c r="AF23" s="5">
        <v>0</v>
      </c>
      <c r="AG23" s="4">
        <v>5</v>
      </c>
      <c r="AH23" s="4">
        <v>0</v>
      </c>
      <c r="AI23" s="4">
        <v>1</v>
      </c>
      <c r="AJ23" s="4">
        <v>4</v>
      </c>
      <c r="AK23" s="4">
        <v>0</v>
      </c>
      <c r="AL23" s="4">
        <v>0</v>
      </c>
      <c r="AM23" s="3">
        <v>9</v>
      </c>
      <c r="AN23" s="3">
        <v>0</v>
      </c>
      <c r="AO23" s="3">
        <v>1</v>
      </c>
      <c r="AP23" s="5">
        <v>0.1111111111111111</v>
      </c>
      <c r="AQ23" s="4">
        <v>6</v>
      </c>
      <c r="AR23" s="4">
        <v>1</v>
      </c>
      <c r="AS23" s="4">
        <v>1</v>
      </c>
      <c r="AT23" s="4">
        <v>2</v>
      </c>
      <c r="AU23" s="4">
        <v>0</v>
      </c>
      <c r="AV23" s="4">
        <v>0</v>
      </c>
      <c r="AW23" s="3">
        <v>8</v>
      </c>
      <c r="AX23" s="3">
        <v>1</v>
      </c>
      <c r="AY23" s="3">
        <v>1</v>
      </c>
      <c r="AZ23" s="5">
        <v>0.25</v>
      </c>
      <c r="BA23" s="4">
        <v>6</v>
      </c>
      <c r="BB23" s="4">
        <v>0</v>
      </c>
      <c r="BC23" s="4">
        <v>0</v>
      </c>
      <c r="BD23" s="4">
        <v>8</v>
      </c>
      <c r="BE23" s="4">
        <v>0</v>
      </c>
      <c r="BF23" s="4">
        <v>0</v>
      </c>
      <c r="BG23" s="3">
        <v>14</v>
      </c>
      <c r="BH23" s="3">
        <v>0</v>
      </c>
      <c r="BI23" s="3">
        <v>0</v>
      </c>
      <c r="BJ23" s="5">
        <v>0</v>
      </c>
      <c r="BK23" s="4">
        <v>4</v>
      </c>
      <c r="BL23" s="4">
        <v>0</v>
      </c>
      <c r="BM23" s="4">
        <v>1</v>
      </c>
      <c r="BN23" s="4">
        <v>4</v>
      </c>
      <c r="BO23" s="4">
        <v>0</v>
      </c>
      <c r="BP23" s="4">
        <v>1</v>
      </c>
      <c r="BQ23" s="3">
        <v>8</v>
      </c>
      <c r="BR23" s="3">
        <v>0</v>
      </c>
      <c r="BS23" s="3">
        <v>2</v>
      </c>
      <c r="BT23" s="5">
        <v>0.25</v>
      </c>
      <c r="BU23" s="4">
        <v>7</v>
      </c>
      <c r="BV23" s="4">
        <v>0</v>
      </c>
      <c r="BW23" s="4">
        <v>0</v>
      </c>
      <c r="BX23" s="4">
        <v>5</v>
      </c>
      <c r="BY23" s="4">
        <v>0</v>
      </c>
      <c r="BZ23" s="4">
        <v>0</v>
      </c>
      <c r="CA23" s="3">
        <v>12</v>
      </c>
      <c r="CB23" s="3">
        <v>0</v>
      </c>
      <c r="CC23" s="3">
        <v>0</v>
      </c>
      <c r="CD23" s="5">
        <v>0</v>
      </c>
      <c r="CE23" s="4">
        <v>7</v>
      </c>
      <c r="CF23" s="4">
        <v>1</v>
      </c>
      <c r="CG23" s="4">
        <v>1</v>
      </c>
      <c r="CH23" s="4">
        <v>3</v>
      </c>
      <c r="CI23" s="4">
        <v>0</v>
      </c>
      <c r="CJ23" s="4">
        <v>0</v>
      </c>
      <c r="CK23" s="3">
        <v>10</v>
      </c>
      <c r="CL23" s="3">
        <v>1</v>
      </c>
      <c r="CM23" s="3">
        <v>1</v>
      </c>
      <c r="CN23" s="32">
        <v>0.2</v>
      </c>
      <c r="CO23" s="34">
        <v>7</v>
      </c>
      <c r="CP23" s="4">
        <v>0</v>
      </c>
      <c r="CQ23" s="4">
        <v>0</v>
      </c>
      <c r="CR23" s="4">
        <v>1</v>
      </c>
      <c r="CS23" s="4">
        <v>0</v>
      </c>
      <c r="CT23" s="4">
        <v>0</v>
      </c>
      <c r="CU23" s="3">
        <v>8</v>
      </c>
      <c r="CV23" s="3">
        <v>0</v>
      </c>
      <c r="CW23" s="3">
        <v>0</v>
      </c>
      <c r="CX23" s="35">
        <v>0</v>
      </c>
      <c r="CY23" s="34">
        <f>COUNTIFS('(手KEY資料)_展助來店'!$C:$C,'來店成交率_01-11'!$B23,'(手KEY資料)_展助來店'!$L:$L,$CY$2,'(手KEY資料)_展助來店'!$K:$K,"中和")</f>
        <v>0</v>
      </c>
      <c r="CZ23" s="4">
        <f>COUNTIFS('(有望系統)_來店成交現有客戶_01-10(累)'!$E:$E,$B23,'(有望系統)_來店成交現有客戶_01-10(累)'!$BJ:$BJ,$CY$2,'(有望系統)_來店成交現有客戶_01-10(累)'!$BM:$BM,$CY$2,'(有望系統)_來店成交現有客戶_01-10(累)'!$BN:$BN,"中和")</f>
        <v>0</v>
      </c>
      <c r="DA23" s="4">
        <f>COUNTIFS('(有望系統)_來店成交現有客戶_01-10(累)'!$E:$E,$B23,'(有望系統)_來店成交現有客戶_01-10(累)'!$BN:$BN,"中和",'(有望系統)_來店成交現有客戶_01-10(累)'!$BJ:$BJ,$CY$2)-CZ23</f>
        <v>0</v>
      </c>
      <c r="DB23" s="4">
        <f>COUNTIFS('(手KEY資料)_展助來店'!$C:$C,'來店成交率_01-11'!$B23,'(手KEY資料)_展助來店'!$L:$L,$CY$2,'(手KEY資料)_展助來店'!$K:$K,"新店")</f>
        <v>0</v>
      </c>
      <c r="DC23" s="4">
        <f>COUNTIFS('(有望系統)_來店成交現有客戶_01-10(累)'!$E:$E,$B23,'(有望系統)_來店成交現有客戶_01-10(累)'!$BJ:$BJ,$CY$2,'(有望系統)_來店成交現有客戶_01-10(累)'!$BM:$BM,$CY$2,'(有望系統)_來店成交現有客戶_01-10(累)'!$BN:$BN,"新店")</f>
        <v>0</v>
      </c>
      <c r="DD23" s="4">
        <f>COUNTIFS('(有望系統)_來店成交現有客戶_01-10(累)'!$E:$E,$B23,'(有望系統)_來店成交現有客戶_01-10(累)'!$BN:$BN,"新店",'(有望系統)_來店成交現有客戶_01-10(累)'!$BJ:$BJ,$CY$2)-DC23</f>
        <v>0</v>
      </c>
      <c r="DE23" s="3">
        <f t="shared" si="27"/>
        <v>0</v>
      </c>
      <c r="DF23" s="3">
        <f t="shared" si="28"/>
        <v>0</v>
      </c>
      <c r="DG23" s="3">
        <f t="shared" si="29"/>
        <v>0</v>
      </c>
      <c r="DH23" s="35">
        <f t="shared" si="26"/>
        <v>0</v>
      </c>
      <c r="DI23" s="34"/>
      <c r="DJ23" s="4"/>
      <c r="DK23" s="4"/>
      <c r="DL23" s="4"/>
      <c r="DM23" s="4"/>
      <c r="DN23" s="4"/>
      <c r="DO23" s="3"/>
      <c r="DP23" s="3"/>
      <c r="DQ23" s="3"/>
      <c r="DR23" s="35"/>
      <c r="DS23" s="34">
        <f t="shared" si="30"/>
        <v>65</v>
      </c>
      <c r="DT23" s="4">
        <f t="shared" si="31"/>
        <v>3</v>
      </c>
      <c r="DU23" s="4">
        <f t="shared" si="32"/>
        <v>4</v>
      </c>
      <c r="DV23" s="6">
        <f t="shared" si="14"/>
        <v>0.1076923076923077</v>
      </c>
      <c r="DW23" s="4">
        <f t="shared" si="33"/>
        <v>37</v>
      </c>
      <c r="DX23" s="4">
        <f t="shared" si="34"/>
        <v>2</v>
      </c>
      <c r="DY23" s="4">
        <f t="shared" si="35"/>
        <v>1</v>
      </c>
      <c r="DZ23" s="6">
        <f t="shared" si="15"/>
        <v>8.1081081081081086E-2</v>
      </c>
      <c r="EA23" s="3">
        <f t="shared" si="37"/>
        <v>102</v>
      </c>
      <c r="EB23" s="3">
        <f t="shared" si="38"/>
        <v>5</v>
      </c>
      <c r="EC23" s="8">
        <f t="shared" si="39"/>
        <v>5</v>
      </c>
      <c r="ED23" s="37">
        <f t="shared" si="17"/>
        <v>9.8039215686274508E-2</v>
      </c>
      <c r="EE23" s="66" t="str">
        <f t="shared" si="9"/>
        <v/>
      </c>
    </row>
    <row r="24" spans="1:135" s="7" customFormat="1" ht="13.5" customHeight="1">
      <c r="A24" s="120"/>
      <c r="B24" s="31" t="s">
        <v>60</v>
      </c>
      <c r="C24" s="49">
        <v>7</v>
      </c>
      <c r="D24" s="45">
        <v>1</v>
      </c>
      <c r="E24" s="45">
        <v>0</v>
      </c>
      <c r="F24" s="45">
        <v>4</v>
      </c>
      <c r="G24" s="45">
        <v>1</v>
      </c>
      <c r="H24" s="45">
        <v>0</v>
      </c>
      <c r="I24" s="3">
        <v>11</v>
      </c>
      <c r="J24" s="3">
        <v>2</v>
      </c>
      <c r="K24" s="3">
        <v>0</v>
      </c>
      <c r="L24" s="35">
        <v>0.18181818181818182</v>
      </c>
      <c r="M24" s="4">
        <v>7</v>
      </c>
      <c r="N24" s="4">
        <v>1</v>
      </c>
      <c r="O24" s="4">
        <v>0</v>
      </c>
      <c r="P24" s="4">
        <v>2</v>
      </c>
      <c r="Q24" s="4">
        <v>0</v>
      </c>
      <c r="R24" s="4">
        <v>0</v>
      </c>
      <c r="S24" s="3">
        <v>9</v>
      </c>
      <c r="T24" s="3">
        <v>1</v>
      </c>
      <c r="U24" s="3">
        <v>0</v>
      </c>
      <c r="V24" s="5">
        <v>0.1111111111111111</v>
      </c>
      <c r="W24" s="4">
        <v>7</v>
      </c>
      <c r="X24" s="4">
        <v>0</v>
      </c>
      <c r="Y24" s="4">
        <v>0</v>
      </c>
      <c r="Z24" s="4">
        <v>5</v>
      </c>
      <c r="AA24" s="4">
        <v>0</v>
      </c>
      <c r="AB24" s="4">
        <v>0</v>
      </c>
      <c r="AC24" s="3">
        <v>12</v>
      </c>
      <c r="AD24" s="3">
        <v>0</v>
      </c>
      <c r="AE24" s="3">
        <v>0</v>
      </c>
      <c r="AF24" s="5">
        <v>0</v>
      </c>
      <c r="AG24" s="4">
        <v>9</v>
      </c>
      <c r="AH24" s="4">
        <v>1</v>
      </c>
      <c r="AI24" s="4">
        <v>1</v>
      </c>
      <c r="AJ24" s="4">
        <v>3</v>
      </c>
      <c r="AK24" s="4">
        <v>0</v>
      </c>
      <c r="AL24" s="4">
        <v>0</v>
      </c>
      <c r="AM24" s="3">
        <v>12</v>
      </c>
      <c r="AN24" s="3">
        <v>1</v>
      </c>
      <c r="AO24" s="3">
        <v>1</v>
      </c>
      <c r="AP24" s="5">
        <v>0.16666666666666666</v>
      </c>
      <c r="AQ24" s="4">
        <v>8</v>
      </c>
      <c r="AR24" s="4">
        <v>1</v>
      </c>
      <c r="AS24" s="4">
        <v>1</v>
      </c>
      <c r="AT24" s="4">
        <v>4</v>
      </c>
      <c r="AU24" s="4">
        <v>0</v>
      </c>
      <c r="AV24" s="4">
        <v>0</v>
      </c>
      <c r="AW24" s="3">
        <v>12</v>
      </c>
      <c r="AX24" s="3">
        <v>1</v>
      </c>
      <c r="AY24" s="3">
        <v>1</v>
      </c>
      <c r="AZ24" s="5">
        <v>0.16666666666666666</v>
      </c>
      <c r="BA24" s="4">
        <v>5</v>
      </c>
      <c r="BB24" s="4">
        <v>1</v>
      </c>
      <c r="BC24" s="4">
        <v>2</v>
      </c>
      <c r="BD24" s="4">
        <v>3</v>
      </c>
      <c r="BE24" s="4">
        <v>0</v>
      </c>
      <c r="BF24" s="4">
        <v>0</v>
      </c>
      <c r="BG24" s="3">
        <v>8</v>
      </c>
      <c r="BH24" s="3">
        <v>1</v>
      </c>
      <c r="BI24" s="3">
        <v>2</v>
      </c>
      <c r="BJ24" s="5">
        <v>0.375</v>
      </c>
      <c r="BK24" s="4">
        <v>10</v>
      </c>
      <c r="BL24" s="4">
        <v>0</v>
      </c>
      <c r="BM24" s="4">
        <v>0</v>
      </c>
      <c r="BN24" s="4">
        <v>1</v>
      </c>
      <c r="BO24" s="4">
        <v>0</v>
      </c>
      <c r="BP24" s="4">
        <v>0</v>
      </c>
      <c r="BQ24" s="3">
        <v>11</v>
      </c>
      <c r="BR24" s="3">
        <v>0</v>
      </c>
      <c r="BS24" s="3">
        <v>0</v>
      </c>
      <c r="BT24" s="5">
        <v>0</v>
      </c>
      <c r="BU24" s="4">
        <v>4</v>
      </c>
      <c r="BV24" s="4">
        <v>2</v>
      </c>
      <c r="BW24" s="4">
        <v>1</v>
      </c>
      <c r="BX24" s="4">
        <v>3</v>
      </c>
      <c r="BY24" s="4">
        <v>0</v>
      </c>
      <c r="BZ24" s="4">
        <v>0</v>
      </c>
      <c r="CA24" s="3">
        <v>7</v>
      </c>
      <c r="CB24" s="3">
        <v>2</v>
      </c>
      <c r="CC24" s="3">
        <v>1</v>
      </c>
      <c r="CD24" s="5">
        <v>0.42857142857142855</v>
      </c>
      <c r="CE24" s="4">
        <v>5</v>
      </c>
      <c r="CF24" s="4">
        <v>1</v>
      </c>
      <c r="CG24" s="4">
        <v>0</v>
      </c>
      <c r="CH24" s="4">
        <v>2</v>
      </c>
      <c r="CI24" s="4">
        <v>0</v>
      </c>
      <c r="CJ24" s="4">
        <v>0</v>
      </c>
      <c r="CK24" s="3">
        <v>7</v>
      </c>
      <c r="CL24" s="3">
        <v>1</v>
      </c>
      <c r="CM24" s="3">
        <v>0</v>
      </c>
      <c r="CN24" s="32">
        <v>0.14285714285714285</v>
      </c>
      <c r="CO24" s="34">
        <v>4</v>
      </c>
      <c r="CP24" s="4">
        <v>1</v>
      </c>
      <c r="CQ24" s="4">
        <v>1</v>
      </c>
      <c r="CR24" s="4">
        <v>2</v>
      </c>
      <c r="CS24" s="4">
        <v>0</v>
      </c>
      <c r="CT24" s="4">
        <v>1</v>
      </c>
      <c r="CU24" s="3">
        <v>6</v>
      </c>
      <c r="CV24" s="3">
        <v>1</v>
      </c>
      <c r="CW24" s="3">
        <v>2</v>
      </c>
      <c r="CX24" s="35">
        <v>0.5</v>
      </c>
      <c r="CY24" s="34">
        <f>COUNTIFS('(手KEY資料)_展助來店'!$C:$C,'來店成交率_01-11'!$B24,'(手KEY資料)_展助來店'!$L:$L,$CY$2,'(手KEY資料)_展助來店'!$K:$K,"中和")</f>
        <v>0</v>
      </c>
      <c r="CZ24" s="4">
        <f>COUNTIFS('(有望系統)_來店成交現有客戶_01-10(累)'!$E:$E,$B24,'(有望系統)_來店成交現有客戶_01-10(累)'!$BJ:$BJ,$CY$2,'(有望系統)_來店成交現有客戶_01-10(累)'!$BM:$BM,$CY$2,'(有望系統)_來店成交現有客戶_01-10(累)'!$BN:$BN,"中和")</f>
        <v>0</v>
      </c>
      <c r="DA24" s="4">
        <f>COUNTIFS('(有望系統)_來店成交現有客戶_01-10(累)'!$E:$E,$B24,'(有望系統)_來店成交現有客戶_01-10(累)'!$BN:$BN,"中和",'(有望系統)_來店成交現有客戶_01-10(累)'!$BJ:$BJ,$CY$2)-CZ24</f>
        <v>0</v>
      </c>
      <c r="DB24" s="4">
        <f>COUNTIFS('(手KEY資料)_展助來店'!$C:$C,'來店成交率_01-11'!$B24,'(手KEY資料)_展助來店'!$L:$L,$CY$2,'(手KEY資料)_展助來店'!$K:$K,"新店")</f>
        <v>0</v>
      </c>
      <c r="DC24" s="4">
        <f>COUNTIFS('(有望系統)_來店成交現有客戶_01-10(累)'!$E:$E,$B24,'(有望系統)_來店成交現有客戶_01-10(累)'!$BJ:$BJ,$CY$2,'(有望系統)_來店成交現有客戶_01-10(累)'!$BM:$BM,$CY$2,'(有望系統)_來店成交現有客戶_01-10(累)'!$BN:$BN,"新店")</f>
        <v>0</v>
      </c>
      <c r="DD24" s="4">
        <f>COUNTIFS('(有望系統)_來店成交現有客戶_01-10(累)'!$E:$E,$B24,'(有望系統)_來店成交現有客戶_01-10(累)'!$BN:$BN,"新店",'(有望系統)_來店成交現有客戶_01-10(累)'!$BJ:$BJ,$CY$2)-DC24</f>
        <v>0</v>
      </c>
      <c r="DE24" s="3">
        <f t="shared" si="27"/>
        <v>0</v>
      </c>
      <c r="DF24" s="3">
        <f t="shared" si="28"/>
        <v>0</v>
      </c>
      <c r="DG24" s="3">
        <f t="shared" si="29"/>
        <v>0</v>
      </c>
      <c r="DH24" s="35">
        <f t="shared" si="26"/>
        <v>0</v>
      </c>
      <c r="DI24" s="34"/>
      <c r="DJ24" s="4"/>
      <c r="DK24" s="4"/>
      <c r="DL24" s="4"/>
      <c r="DM24" s="4"/>
      <c r="DN24" s="4"/>
      <c r="DO24" s="3"/>
      <c r="DP24" s="3"/>
      <c r="DQ24" s="3"/>
      <c r="DR24" s="35"/>
      <c r="DS24" s="34">
        <f t="shared" si="30"/>
        <v>66</v>
      </c>
      <c r="DT24" s="4">
        <f t="shared" si="31"/>
        <v>9</v>
      </c>
      <c r="DU24" s="4">
        <f t="shared" si="32"/>
        <v>6</v>
      </c>
      <c r="DV24" s="6">
        <f t="shared" ref="DV24:DV25" si="40">IF(DS24=0,0,(DT24+DU24)/DS24)</f>
        <v>0.22727272727272727</v>
      </c>
      <c r="DW24" s="4">
        <f t="shared" si="33"/>
        <v>29</v>
      </c>
      <c r="DX24" s="4">
        <f t="shared" si="34"/>
        <v>1</v>
      </c>
      <c r="DY24" s="4">
        <f t="shared" si="35"/>
        <v>1</v>
      </c>
      <c r="DZ24" s="6">
        <f t="shared" ref="DZ24:DZ25" si="41">IF(DW24=0,0,(DX24+DY24)/DW24)</f>
        <v>6.8965517241379309E-2</v>
      </c>
      <c r="EA24" s="3">
        <f t="shared" ref="EA24:EA25" si="42">DS24+DW24</f>
        <v>95</v>
      </c>
      <c r="EB24" s="3">
        <f t="shared" ref="EB24:EB25" si="43">DT24+DX24</f>
        <v>10</v>
      </c>
      <c r="EC24" s="8">
        <f t="shared" ref="EC24:EC25" si="44">DU24+DY24</f>
        <v>7</v>
      </c>
      <c r="ED24" s="37">
        <f t="shared" ref="ED24:ED25" si="45">IF(EA24=0,0,(EB24+EC24)/EA24)</f>
        <v>0.17894736842105263</v>
      </c>
      <c r="EE24" s="66" t="str">
        <f t="shared" si="9"/>
        <v/>
      </c>
    </row>
    <row r="25" spans="1:135" s="7" customFormat="1" ht="13.5" customHeight="1">
      <c r="A25" s="120"/>
      <c r="B25" s="31" t="s">
        <v>50</v>
      </c>
      <c r="C25" s="49">
        <v>5</v>
      </c>
      <c r="D25" s="45">
        <v>0</v>
      </c>
      <c r="E25" s="45">
        <v>0</v>
      </c>
      <c r="F25" s="45">
        <v>1</v>
      </c>
      <c r="G25" s="45">
        <v>0</v>
      </c>
      <c r="H25" s="45">
        <v>0</v>
      </c>
      <c r="I25" s="3">
        <v>6</v>
      </c>
      <c r="J25" s="3">
        <v>0</v>
      </c>
      <c r="K25" s="3">
        <v>0</v>
      </c>
      <c r="L25" s="35">
        <v>0</v>
      </c>
      <c r="M25" s="4">
        <v>5</v>
      </c>
      <c r="N25" s="4">
        <v>1</v>
      </c>
      <c r="O25" s="4">
        <v>0</v>
      </c>
      <c r="P25" s="4">
        <v>2</v>
      </c>
      <c r="Q25" s="4">
        <v>0</v>
      </c>
      <c r="R25" s="4">
        <v>0</v>
      </c>
      <c r="S25" s="3">
        <v>7</v>
      </c>
      <c r="T25" s="3">
        <v>1</v>
      </c>
      <c r="U25" s="3">
        <v>0</v>
      </c>
      <c r="V25" s="5">
        <v>0.14285714285714285</v>
      </c>
      <c r="W25" s="4">
        <v>5</v>
      </c>
      <c r="X25" s="4">
        <v>0</v>
      </c>
      <c r="Y25" s="4">
        <v>1</v>
      </c>
      <c r="Z25" s="4">
        <v>3</v>
      </c>
      <c r="AA25" s="4">
        <v>0</v>
      </c>
      <c r="AB25" s="4">
        <v>0</v>
      </c>
      <c r="AC25" s="3">
        <v>8</v>
      </c>
      <c r="AD25" s="3">
        <v>0</v>
      </c>
      <c r="AE25" s="3">
        <v>1</v>
      </c>
      <c r="AF25" s="5">
        <v>0.125</v>
      </c>
      <c r="AG25" s="4">
        <v>6</v>
      </c>
      <c r="AH25" s="4">
        <v>1</v>
      </c>
      <c r="AI25" s="4">
        <v>1</v>
      </c>
      <c r="AJ25" s="4">
        <v>3</v>
      </c>
      <c r="AK25" s="4">
        <v>0</v>
      </c>
      <c r="AL25" s="4">
        <v>0</v>
      </c>
      <c r="AM25" s="3">
        <v>9</v>
      </c>
      <c r="AN25" s="3">
        <v>1</v>
      </c>
      <c r="AO25" s="3">
        <v>1</v>
      </c>
      <c r="AP25" s="5">
        <v>0.22222222222222221</v>
      </c>
      <c r="AQ25" s="4">
        <v>5</v>
      </c>
      <c r="AR25" s="4">
        <v>1</v>
      </c>
      <c r="AS25" s="4">
        <v>0</v>
      </c>
      <c r="AT25" s="4">
        <v>6</v>
      </c>
      <c r="AU25" s="4">
        <v>0</v>
      </c>
      <c r="AV25" s="4">
        <v>0</v>
      </c>
      <c r="AW25" s="3">
        <v>11</v>
      </c>
      <c r="AX25" s="3">
        <v>1</v>
      </c>
      <c r="AY25" s="3">
        <v>0</v>
      </c>
      <c r="AZ25" s="5">
        <v>9.0909090909090912E-2</v>
      </c>
      <c r="BA25" s="4">
        <v>4</v>
      </c>
      <c r="BB25" s="4">
        <v>1</v>
      </c>
      <c r="BC25" s="4">
        <v>1</v>
      </c>
      <c r="BD25" s="4">
        <v>2</v>
      </c>
      <c r="BE25" s="4">
        <v>0</v>
      </c>
      <c r="BF25" s="4">
        <v>0</v>
      </c>
      <c r="BG25" s="3">
        <v>6</v>
      </c>
      <c r="BH25" s="3">
        <v>1</v>
      </c>
      <c r="BI25" s="3">
        <v>1</v>
      </c>
      <c r="BJ25" s="5">
        <v>0.33333333333333331</v>
      </c>
      <c r="BK25" s="4">
        <v>7</v>
      </c>
      <c r="BL25" s="4">
        <v>1</v>
      </c>
      <c r="BM25" s="4">
        <v>0</v>
      </c>
      <c r="BN25" s="4">
        <v>2</v>
      </c>
      <c r="BO25" s="4">
        <v>0</v>
      </c>
      <c r="BP25" s="4">
        <v>0</v>
      </c>
      <c r="BQ25" s="3">
        <v>9</v>
      </c>
      <c r="BR25" s="3">
        <v>1</v>
      </c>
      <c r="BS25" s="3">
        <v>0</v>
      </c>
      <c r="BT25" s="5">
        <v>0.1111111111111111</v>
      </c>
      <c r="BU25" s="4">
        <v>5</v>
      </c>
      <c r="BV25" s="4">
        <v>0</v>
      </c>
      <c r="BW25" s="4">
        <v>1</v>
      </c>
      <c r="BX25" s="4">
        <v>0</v>
      </c>
      <c r="BY25" s="4">
        <v>0</v>
      </c>
      <c r="BZ25" s="4">
        <v>0</v>
      </c>
      <c r="CA25" s="3">
        <v>5</v>
      </c>
      <c r="CB25" s="3">
        <v>0</v>
      </c>
      <c r="CC25" s="3">
        <v>1</v>
      </c>
      <c r="CD25" s="5">
        <v>0.2</v>
      </c>
      <c r="CE25" s="4">
        <v>4</v>
      </c>
      <c r="CF25" s="4">
        <v>0</v>
      </c>
      <c r="CG25" s="4">
        <v>0</v>
      </c>
      <c r="CH25" s="4">
        <v>2</v>
      </c>
      <c r="CI25" s="4">
        <v>0</v>
      </c>
      <c r="CJ25" s="4">
        <v>0</v>
      </c>
      <c r="CK25" s="3">
        <v>6</v>
      </c>
      <c r="CL25" s="3">
        <v>0</v>
      </c>
      <c r="CM25" s="3">
        <v>0</v>
      </c>
      <c r="CN25" s="32">
        <v>0</v>
      </c>
      <c r="CO25" s="34">
        <v>7</v>
      </c>
      <c r="CP25" s="4">
        <v>0</v>
      </c>
      <c r="CQ25" s="4">
        <v>0</v>
      </c>
      <c r="CR25" s="4">
        <v>1</v>
      </c>
      <c r="CS25" s="4">
        <v>0</v>
      </c>
      <c r="CT25" s="4">
        <v>0</v>
      </c>
      <c r="CU25" s="3">
        <v>8</v>
      </c>
      <c r="CV25" s="3">
        <v>0</v>
      </c>
      <c r="CW25" s="3">
        <v>0</v>
      </c>
      <c r="CX25" s="35">
        <v>0</v>
      </c>
      <c r="CY25" s="34">
        <f>COUNTIFS('(手KEY資料)_展助來店'!$C:$C,'來店成交率_01-11'!$B25,'(手KEY資料)_展助來店'!$L:$L,$CY$2,'(手KEY資料)_展助來店'!$K:$K,"中和")</f>
        <v>0</v>
      </c>
      <c r="CZ25" s="4">
        <f>COUNTIFS('(有望系統)_來店成交現有客戶_01-10(累)'!$E:$E,$B25,'(有望系統)_來店成交現有客戶_01-10(累)'!$BJ:$BJ,$CY$2,'(有望系統)_來店成交現有客戶_01-10(累)'!$BM:$BM,$CY$2,'(有望系統)_來店成交現有客戶_01-10(累)'!$BN:$BN,"中和")</f>
        <v>0</v>
      </c>
      <c r="DA25" s="4">
        <f>COUNTIFS('(有望系統)_來店成交現有客戶_01-10(累)'!$E:$E,$B25,'(有望系統)_來店成交現有客戶_01-10(累)'!$BN:$BN,"中和",'(有望系統)_來店成交現有客戶_01-10(累)'!$BJ:$BJ,$CY$2)-CZ25</f>
        <v>0</v>
      </c>
      <c r="DB25" s="4">
        <f>COUNTIFS('(手KEY資料)_展助來店'!$C:$C,'來店成交率_01-11'!$B25,'(手KEY資料)_展助來店'!$L:$L,$CY$2,'(手KEY資料)_展助來店'!$K:$K,"新店")</f>
        <v>0</v>
      </c>
      <c r="DC25" s="4">
        <f>COUNTIFS('(有望系統)_來店成交現有客戶_01-10(累)'!$E:$E,$B25,'(有望系統)_來店成交現有客戶_01-10(累)'!$BJ:$BJ,$CY$2,'(有望系統)_來店成交現有客戶_01-10(累)'!$BM:$BM,$CY$2,'(有望系統)_來店成交現有客戶_01-10(累)'!$BN:$BN,"新店")</f>
        <v>0</v>
      </c>
      <c r="DD25" s="4">
        <f>COUNTIFS('(有望系統)_來店成交現有客戶_01-10(累)'!$E:$E,$B25,'(有望系統)_來店成交現有客戶_01-10(累)'!$BN:$BN,"新店",'(有望系統)_來店成交現有客戶_01-10(累)'!$BJ:$BJ,$CY$2)-DC25</f>
        <v>0</v>
      </c>
      <c r="DE25" s="3">
        <f t="shared" si="27"/>
        <v>0</v>
      </c>
      <c r="DF25" s="3">
        <f t="shared" si="28"/>
        <v>0</v>
      </c>
      <c r="DG25" s="3">
        <f t="shared" si="29"/>
        <v>0</v>
      </c>
      <c r="DH25" s="35">
        <f t="shared" si="26"/>
        <v>0</v>
      </c>
      <c r="DI25" s="34"/>
      <c r="DJ25" s="4"/>
      <c r="DK25" s="4"/>
      <c r="DL25" s="4"/>
      <c r="DM25" s="4"/>
      <c r="DN25" s="4"/>
      <c r="DO25" s="3"/>
      <c r="DP25" s="3"/>
      <c r="DQ25" s="3"/>
      <c r="DR25" s="35"/>
      <c r="DS25" s="34">
        <f t="shared" ref="DS25" si="46">C25+M25+W25+AG25+AQ25+BA25+BK25+BU25+CE25+CO25+CY25+DI25</f>
        <v>53</v>
      </c>
      <c r="DT25" s="4">
        <f t="shared" ref="DT25" si="47">D25+N25+X25+AH25+AR25+BB25+BL25+BV25+CF25+CP25+CZ25+DJ25</f>
        <v>5</v>
      </c>
      <c r="DU25" s="4">
        <f t="shared" ref="DU25" si="48">E25+O25+Y25+AI25+AS25+BC25+BM25+BW25+CG25+CQ25+DA25+DK25</f>
        <v>4</v>
      </c>
      <c r="DV25" s="6">
        <f t="shared" si="40"/>
        <v>0.16981132075471697</v>
      </c>
      <c r="DW25" s="4">
        <f t="shared" ref="DW25" si="49">F25+P25+Z25+AJ25+AT25+BD25+BN25+BX25+CH25+CR25+DB25+DL25</f>
        <v>22</v>
      </c>
      <c r="DX25" s="4">
        <f t="shared" ref="DX25" si="50">G25+Q25+AA25+AK25+AU25+BE25+BO25+BY25+CI25+CS25+DC25+DM25</f>
        <v>0</v>
      </c>
      <c r="DY25" s="4">
        <f t="shared" ref="DY25" si="51">H25+R25+AB25+AL25+AV25+BF25+BP25+BZ25+CJ25+CT25+DD25+DN25</f>
        <v>0</v>
      </c>
      <c r="DZ25" s="6">
        <f t="shared" si="41"/>
        <v>0</v>
      </c>
      <c r="EA25" s="3">
        <f t="shared" si="42"/>
        <v>75</v>
      </c>
      <c r="EB25" s="3">
        <f t="shared" si="43"/>
        <v>5</v>
      </c>
      <c r="EC25" s="8">
        <f t="shared" si="44"/>
        <v>4</v>
      </c>
      <c r="ED25" s="37">
        <f t="shared" si="45"/>
        <v>0.12</v>
      </c>
      <c r="EE25" s="82"/>
    </row>
    <row r="26" spans="1:135" s="7" customFormat="1" ht="13.5" customHeight="1">
      <c r="A26" s="120"/>
      <c r="B26" s="31" t="s">
        <v>134</v>
      </c>
      <c r="C26" s="49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3">
        <v>0</v>
      </c>
      <c r="J26" s="3">
        <v>0</v>
      </c>
      <c r="K26" s="3">
        <v>0</v>
      </c>
      <c r="L26" s="35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3">
        <v>0</v>
      </c>
      <c r="T26" s="3">
        <v>0</v>
      </c>
      <c r="U26" s="3">
        <v>0</v>
      </c>
      <c r="V26" s="5">
        <v>0</v>
      </c>
      <c r="W26" s="4">
        <v>1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3">
        <v>1</v>
      </c>
      <c r="AD26" s="3">
        <v>0</v>
      </c>
      <c r="AE26" s="3">
        <v>0</v>
      </c>
      <c r="AF26" s="5">
        <v>0</v>
      </c>
      <c r="AG26" s="4">
        <v>5</v>
      </c>
      <c r="AH26" s="4">
        <v>0</v>
      </c>
      <c r="AI26" s="4">
        <v>0</v>
      </c>
      <c r="AJ26" s="4">
        <v>1</v>
      </c>
      <c r="AK26" s="4">
        <v>0</v>
      </c>
      <c r="AL26" s="4">
        <v>0</v>
      </c>
      <c r="AM26" s="3">
        <v>6</v>
      </c>
      <c r="AN26" s="3">
        <v>0</v>
      </c>
      <c r="AO26" s="3">
        <v>0</v>
      </c>
      <c r="AP26" s="5">
        <v>0</v>
      </c>
      <c r="AQ26" s="4">
        <v>7</v>
      </c>
      <c r="AR26" s="4">
        <v>0</v>
      </c>
      <c r="AS26" s="4">
        <v>0</v>
      </c>
      <c r="AT26" s="4">
        <v>4</v>
      </c>
      <c r="AU26" s="4">
        <v>0</v>
      </c>
      <c r="AV26" s="4">
        <v>0</v>
      </c>
      <c r="AW26" s="3">
        <v>11</v>
      </c>
      <c r="AX26" s="3">
        <v>0</v>
      </c>
      <c r="AY26" s="3">
        <v>0</v>
      </c>
      <c r="AZ26" s="5">
        <v>0</v>
      </c>
      <c r="BA26" s="4">
        <v>5</v>
      </c>
      <c r="BB26" s="4">
        <v>0</v>
      </c>
      <c r="BC26" s="4">
        <v>1</v>
      </c>
      <c r="BD26" s="4">
        <v>3</v>
      </c>
      <c r="BE26" s="4">
        <v>1</v>
      </c>
      <c r="BF26" s="4">
        <v>0</v>
      </c>
      <c r="BG26" s="3">
        <v>8</v>
      </c>
      <c r="BH26" s="3">
        <v>1</v>
      </c>
      <c r="BI26" s="3">
        <v>1</v>
      </c>
      <c r="BJ26" s="5">
        <v>0.25</v>
      </c>
      <c r="BK26" s="4">
        <v>7</v>
      </c>
      <c r="BL26" s="4">
        <v>0</v>
      </c>
      <c r="BM26" s="4">
        <v>0</v>
      </c>
      <c r="BN26" s="4">
        <v>4</v>
      </c>
      <c r="BO26" s="4">
        <v>0</v>
      </c>
      <c r="BP26" s="4">
        <v>0</v>
      </c>
      <c r="BQ26" s="3">
        <v>11</v>
      </c>
      <c r="BR26" s="3">
        <v>0</v>
      </c>
      <c r="BS26" s="3">
        <v>0</v>
      </c>
      <c r="BT26" s="5">
        <v>0</v>
      </c>
      <c r="BU26" s="4">
        <v>6</v>
      </c>
      <c r="BV26" s="4">
        <v>1</v>
      </c>
      <c r="BW26" s="4">
        <v>0</v>
      </c>
      <c r="BX26" s="4">
        <v>2</v>
      </c>
      <c r="BY26" s="4">
        <v>0</v>
      </c>
      <c r="BZ26" s="4">
        <v>2</v>
      </c>
      <c r="CA26" s="3">
        <v>8</v>
      </c>
      <c r="CB26" s="3">
        <v>1</v>
      </c>
      <c r="CC26" s="3">
        <v>2</v>
      </c>
      <c r="CD26" s="5">
        <v>0.375</v>
      </c>
      <c r="CE26" s="4">
        <v>7</v>
      </c>
      <c r="CF26" s="4">
        <v>1</v>
      </c>
      <c r="CG26" s="4">
        <v>1</v>
      </c>
      <c r="CH26" s="4">
        <v>2</v>
      </c>
      <c r="CI26" s="4">
        <v>0</v>
      </c>
      <c r="CJ26" s="4">
        <v>1</v>
      </c>
      <c r="CK26" s="3">
        <v>9</v>
      </c>
      <c r="CL26" s="3">
        <v>1</v>
      </c>
      <c r="CM26" s="3">
        <v>2</v>
      </c>
      <c r="CN26" s="32">
        <v>0.33333333333333331</v>
      </c>
      <c r="CO26" s="34">
        <v>6</v>
      </c>
      <c r="CP26" s="4">
        <v>1</v>
      </c>
      <c r="CQ26" s="4">
        <v>1</v>
      </c>
      <c r="CR26" s="4">
        <v>1</v>
      </c>
      <c r="CS26" s="4">
        <v>1</v>
      </c>
      <c r="CT26" s="4">
        <v>1</v>
      </c>
      <c r="CU26" s="3">
        <v>7</v>
      </c>
      <c r="CV26" s="3">
        <v>2</v>
      </c>
      <c r="CW26" s="3">
        <v>2</v>
      </c>
      <c r="CX26" s="35">
        <v>0.5714285714285714</v>
      </c>
      <c r="CY26" s="34">
        <f>COUNTIFS('(手KEY資料)_展助來店'!$C:$C,'來店成交率_01-11'!$B26,'(手KEY資料)_展助來店'!$L:$L,$CY$2,'(手KEY資料)_展助來店'!$K:$K,"中和")</f>
        <v>0</v>
      </c>
      <c r="CZ26" s="4">
        <f>COUNTIFS('(有望系統)_來店成交現有客戶_01-10(累)'!$E:$E,$B26,'(有望系統)_來店成交現有客戶_01-10(累)'!$BJ:$BJ,$CY$2,'(有望系統)_來店成交現有客戶_01-10(累)'!$BM:$BM,$CY$2,'(有望系統)_來店成交現有客戶_01-10(累)'!$BN:$BN,"中和")</f>
        <v>0</v>
      </c>
      <c r="DA26" s="4">
        <f>COUNTIFS('(有望系統)_來店成交現有客戶_01-10(累)'!$E:$E,$B26,'(有望系統)_來店成交現有客戶_01-10(累)'!$BN:$BN,"中和",'(有望系統)_來店成交現有客戶_01-10(累)'!$BJ:$BJ,$CY$2)-CZ26</f>
        <v>0</v>
      </c>
      <c r="DB26" s="4">
        <f>COUNTIFS('(手KEY資料)_展助來店'!$C:$C,'來店成交率_01-11'!$B26,'(手KEY資料)_展助來店'!$L:$L,$CY$2,'(手KEY資料)_展助來店'!$K:$K,"新店")</f>
        <v>0</v>
      </c>
      <c r="DC26" s="4">
        <f>COUNTIFS('(有望系統)_來店成交現有客戶_01-10(累)'!$E:$E,$B26,'(有望系統)_來店成交現有客戶_01-10(累)'!$BJ:$BJ,$CY$2,'(有望系統)_來店成交現有客戶_01-10(累)'!$BM:$BM,$CY$2,'(有望系統)_來店成交現有客戶_01-10(累)'!$BN:$BN,"新店")</f>
        <v>0</v>
      </c>
      <c r="DD26" s="4">
        <f>COUNTIFS('(有望系統)_來店成交現有客戶_01-10(累)'!$E:$E,$B26,'(有望系統)_來店成交現有客戶_01-10(累)'!$BN:$BN,"新店",'(有望系統)_來店成交現有客戶_01-10(累)'!$BJ:$BJ,$CY$2)-DC26</f>
        <v>0</v>
      </c>
      <c r="DE26" s="3">
        <f t="shared" si="27"/>
        <v>0</v>
      </c>
      <c r="DF26" s="3">
        <f t="shared" si="28"/>
        <v>0</v>
      </c>
      <c r="DG26" s="3">
        <f t="shared" si="29"/>
        <v>0</v>
      </c>
      <c r="DH26" s="35">
        <f t="shared" si="26"/>
        <v>0</v>
      </c>
      <c r="DI26" s="34"/>
      <c r="DJ26" s="4"/>
      <c r="DK26" s="4"/>
      <c r="DL26" s="4"/>
      <c r="DM26" s="4"/>
      <c r="DN26" s="4"/>
      <c r="DO26" s="3"/>
      <c r="DP26" s="3"/>
      <c r="DQ26" s="3"/>
      <c r="DR26" s="35"/>
      <c r="DS26" s="34">
        <f t="shared" si="30"/>
        <v>44</v>
      </c>
      <c r="DT26" s="4">
        <f t="shared" si="31"/>
        <v>3</v>
      </c>
      <c r="DU26" s="4">
        <f t="shared" si="32"/>
        <v>3</v>
      </c>
      <c r="DV26" s="6">
        <f t="shared" si="14"/>
        <v>0.13636363636363635</v>
      </c>
      <c r="DW26" s="4">
        <f t="shared" si="33"/>
        <v>17</v>
      </c>
      <c r="DX26" s="4">
        <f t="shared" si="34"/>
        <v>2</v>
      </c>
      <c r="DY26" s="4">
        <f t="shared" si="35"/>
        <v>4</v>
      </c>
      <c r="DZ26" s="6">
        <f t="shared" si="15"/>
        <v>0.35294117647058826</v>
      </c>
      <c r="EA26" s="3">
        <f t="shared" si="37"/>
        <v>61</v>
      </c>
      <c r="EB26" s="3">
        <f t="shared" si="38"/>
        <v>5</v>
      </c>
      <c r="EC26" s="8">
        <f t="shared" si="39"/>
        <v>7</v>
      </c>
      <c r="ED26" s="37">
        <f t="shared" si="17"/>
        <v>0.19672131147540983</v>
      </c>
      <c r="EE26" s="66" t="str">
        <f t="shared" ref="EE26:EE37" si="52">IF(RANK(ED26,$ED$4:$ED$43,0)&gt;3,"",RANK(ED26,$ED$4:$ED$43,0))</f>
        <v/>
      </c>
    </row>
    <row r="27" spans="1:135" s="7" customFormat="1" ht="13.5" customHeight="1">
      <c r="A27" s="121"/>
      <c r="B27" s="84" t="s">
        <v>140</v>
      </c>
      <c r="C27" s="36">
        <v>49</v>
      </c>
      <c r="D27" s="29">
        <v>3</v>
      </c>
      <c r="E27" s="29">
        <v>0</v>
      </c>
      <c r="F27" s="29">
        <v>17</v>
      </c>
      <c r="G27" s="29">
        <v>2</v>
      </c>
      <c r="H27" s="29">
        <v>1</v>
      </c>
      <c r="I27" s="9">
        <v>66</v>
      </c>
      <c r="J27" s="9">
        <v>5</v>
      </c>
      <c r="K27" s="9">
        <v>1</v>
      </c>
      <c r="L27" s="37">
        <v>9.0909090909090912E-2</v>
      </c>
      <c r="M27" s="28">
        <v>58</v>
      </c>
      <c r="N27" s="28">
        <v>2</v>
      </c>
      <c r="O27" s="28">
        <v>0</v>
      </c>
      <c r="P27" s="28">
        <v>21</v>
      </c>
      <c r="Q27" s="28">
        <v>1</v>
      </c>
      <c r="R27" s="28">
        <v>0</v>
      </c>
      <c r="S27" s="9">
        <v>79</v>
      </c>
      <c r="T27" s="9">
        <v>3</v>
      </c>
      <c r="U27" s="9">
        <v>0</v>
      </c>
      <c r="V27" s="6">
        <v>3.7974683544303799E-2</v>
      </c>
      <c r="W27" s="28">
        <v>45</v>
      </c>
      <c r="X27" s="28">
        <v>3</v>
      </c>
      <c r="Y27" s="28">
        <v>5</v>
      </c>
      <c r="Z27" s="28">
        <v>21</v>
      </c>
      <c r="AA27" s="28">
        <v>1</v>
      </c>
      <c r="AB27" s="28">
        <v>1</v>
      </c>
      <c r="AC27" s="9">
        <v>66</v>
      </c>
      <c r="AD27" s="9">
        <v>4</v>
      </c>
      <c r="AE27" s="9">
        <v>6</v>
      </c>
      <c r="AF27" s="6">
        <v>0.15151515151515152</v>
      </c>
      <c r="AG27" s="28">
        <v>68</v>
      </c>
      <c r="AH27" s="28">
        <v>2</v>
      </c>
      <c r="AI27" s="28">
        <v>4</v>
      </c>
      <c r="AJ27" s="28">
        <v>18</v>
      </c>
      <c r="AK27" s="28">
        <v>0</v>
      </c>
      <c r="AL27" s="28">
        <v>1</v>
      </c>
      <c r="AM27" s="9">
        <v>86</v>
      </c>
      <c r="AN27" s="9">
        <v>2</v>
      </c>
      <c r="AO27" s="9">
        <v>5</v>
      </c>
      <c r="AP27" s="6">
        <v>8.1395348837209308E-2</v>
      </c>
      <c r="AQ27" s="28">
        <v>55</v>
      </c>
      <c r="AR27" s="28">
        <v>5</v>
      </c>
      <c r="AS27" s="28">
        <v>2</v>
      </c>
      <c r="AT27" s="28">
        <v>29</v>
      </c>
      <c r="AU27" s="28">
        <v>1</v>
      </c>
      <c r="AV27" s="28">
        <v>1</v>
      </c>
      <c r="AW27" s="9">
        <v>84</v>
      </c>
      <c r="AX27" s="9">
        <v>6</v>
      </c>
      <c r="AY27" s="9">
        <v>3</v>
      </c>
      <c r="AZ27" s="6">
        <v>0.10714285714285714</v>
      </c>
      <c r="BA27" s="28">
        <v>56</v>
      </c>
      <c r="BB27" s="28">
        <v>5</v>
      </c>
      <c r="BC27" s="28">
        <v>4</v>
      </c>
      <c r="BD27" s="28">
        <v>27</v>
      </c>
      <c r="BE27" s="28">
        <v>1</v>
      </c>
      <c r="BF27" s="28">
        <v>1</v>
      </c>
      <c r="BG27" s="9">
        <v>83</v>
      </c>
      <c r="BH27" s="9">
        <v>6</v>
      </c>
      <c r="BI27" s="9">
        <v>5</v>
      </c>
      <c r="BJ27" s="6">
        <v>0.13253012048192772</v>
      </c>
      <c r="BK27" s="28">
        <v>57</v>
      </c>
      <c r="BL27" s="28">
        <v>6</v>
      </c>
      <c r="BM27" s="28">
        <v>6</v>
      </c>
      <c r="BN27" s="28">
        <v>21</v>
      </c>
      <c r="BO27" s="28">
        <v>0</v>
      </c>
      <c r="BP27" s="28">
        <v>2</v>
      </c>
      <c r="BQ27" s="9">
        <v>78</v>
      </c>
      <c r="BR27" s="9">
        <v>6</v>
      </c>
      <c r="BS27" s="9">
        <v>8</v>
      </c>
      <c r="BT27" s="6">
        <v>0.17948717948717949</v>
      </c>
      <c r="BU27" s="28">
        <v>49</v>
      </c>
      <c r="BV27" s="28">
        <v>7</v>
      </c>
      <c r="BW27" s="28">
        <v>4</v>
      </c>
      <c r="BX27" s="28">
        <v>19</v>
      </c>
      <c r="BY27" s="28">
        <v>0</v>
      </c>
      <c r="BZ27" s="28">
        <v>2</v>
      </c>
      <c r="CA27" s="9">
        <v>68</v>
      </c>
      <c r="CB27" s="9">
        <v>7</v>
      </c>
      <c r="CC27" s="9">
        <v>6</v>
      </c>
      <c r="CD27" s="6">
        <v>0.19117647058823528</v>
      </c>
      <c r="CE27" s="28">
        <v>62</v>
      </c>
      <c r="CF27" s="28">
        <v>5</v>
      </c>
      <c r="CG27" s="28">
        <v>3</v>
      </c>
      <c r="CH27" s="28">
        <v>20</v>
      </c>
      <c r="CI27" s="28">
        <v>0</v>
      </c>
      <c r="CJ27" s="28">
        <v>1</v>
      </c>
      <c r="CK27" s="9">
        <v>82</v>
      </c>
      <c r="CL27" s="9">
        <v>5</v>
      </c>
      <c r="CM27" s="9">
        <v>4</v>
      </c>
      <c r="CN27" s="33">
        <v>0.10975609756097561</v>
      </c>
      <c r="CO27" s="36">
        <v>54</v>
      </c>
      <c r="CP27" s="29">
        <v>2</v>
      </c>
      <c r="CQ27" s="29">
        <v>6</v>
      </c>
      <c r="CR27" s="29">
        <v>13</v>
      </c>
      <c r="CS27" s="29">
        <v>2</v>
      </c>
      <c r="CT27" s="29">
        <v>2</v>
      </c>
      <c r="CU27" s="9">
        <v>67</v>
      </c>
      <c r="CV27" s="9">
        <v>4</v>
      </c>
      <c r="CW27" s="9">
        <v>8</v>
      </c>
      <c r="CX27" s="37">
        <v>0.17910447761194029</v>
      </c>
      <c r="CY27" s="36">
        <f t="shared" ref="CY27:DG27" si="53">SUM(CY16:CY26)</f>
        <v>0</v>
      </c>
      <c r="CZ27" s="29">
        <f t="shared" si="53"/>
        <v>0</v>
      </c>
      <c r="DA27" s="29">
        <f t="shared" si="53"/>
        <v>0</v>
      </c>
      <c r="DB27" s="29">
        <f t="shared" si="53"/>
        <v>0</v>
      </c>
      <c r="DC27" s="29">
        <f t="shared" si="53"/>
        <v>0</v>
      </c>
      <c r="DD27" s="29">
        <f t="shared" si="53"/>
        <v>0</v>
      </c>
      <c r="DE27" s="9">
        <f t="shared" si="53"/>
        <v>0</v>
      </c>
      <c r="DF27" s="9">
        <f t="shared" si="53"/>
        <v>0</v>
      </c>
      <c r="DG27" s="9">
        <f t="shared" si="53"/>
        <v>0</v>
      </c>
      <c r="DH27" s="37">
        <f>IF(DE27=0,0,(DF27+DG27)/DE27)</f>
        <v>0</v>
      </c>
      <c r="DI27" s="36"/>
      <c r="DJ27" s="29"/>
      <c r="DK27" s="29"/>
      <c r="DL27" s="29"/>
      <c r="DM27" s="29"/>
      <c r="DN27" s="29"/>
      <c r="DO27" s="9"/>
      <c r="DP27" s="9"/>
      <c r="DQ27" s="9"/>
      <c r="DR27" s="37"/>
      <c r="DS27" s="36">
        <f>SUM(DS16:DS26)</f>
        <v>553</v>
      </c>
      <c r="DT27" s="29">
        <f>SUM(DT16:DT26)</f>
        <v>40</v>
      </c>
      <c r="DU27" s="29">
        <f>SUM(DU16:DU26)</f>
        <v>34</v>
      </c>
      <c r="DV27" s="6">
        <f t="shared" si="14"/>
        <v>0.13381555153707053</v>
      </c>
      <c r="DW27" s="29">
        <f>SUM(DW16:DW26)</f>
        <v>206</v>
      </c>
      <c r="DX27" s="29">
        <f>SUM(DX16:DX26)</f>
        <v>8</v>
      </c>
      <c r="DY27" s="29">
        <f>SUM(DY16:DY26)</f>
        <v>12</v>
      </c>
      <c r="DZ27" s="6">
        <f t="shared" si="15"/>
        <v>9.7087378640776698E-2</v>
      </c>
      <c r="EA27" s="9">
        <f>SUM(EA16:EA26)</f>
        <v>759</v>
      </c>
      <c r="EB27" s="9">
        <f>SUM(EB16:EB26)</f>
        <v>48</v>
      </c>
      <c r="EC27" s="10">
        <f>SUM(EC16:EC26)</f>
        <v>46</v>
      </c>
      <c r="ED27" s="37">
        <f t="shared" si="17"/>
        <v>0.12384716732542819</v>
      </c>
      <c r="EE27" s="66" t="str">
        <f t="shared" si="52"/>
        <v/>
      </c>
    </row>
    <row r="28" spans="1:135" s="7" customFormat="1" ht="13.5" customHeight="1">
      <c r="A28" s="122" t="s">
        <v>32</v>
      </c>
      <c r="B28" s="30" t="s">
        <v>136</v>
      </c>
      <c r="C28" s="49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6">
        <v>0</v>
      </c>
      <c r="J28" s="46">
        <v>0</v>
      </c>
      <c r="K28" s="46">
        <v>0</v>
      </c>
      <c r="L28" s="50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3">
        <v>0</v>
      </c>
      <c r="T28" s="3">
        <v>0</v>
      </c>
      <c r="U28" s="3">
        <v>0</v>
      </c>
      <c r="V28" s="5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3">
        <v>0</v>
      </c>
      <c r="AD28" s="3">
        <v>0</v>
      </c>
      <c r="AE28" s="3">
        <v>0</v>
      </c>
      <c r="AF28" s="5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3">
        <v>0</v>
      </c>
      <c r="AN28" s="3">
        <v>0</v>
      </c>
      <c r="AO28" s="3">
        <v>0</v>
      </c>
      <c r="AP28" s="5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3">
        <v>0</v>
      </c>
      <c r="AX28" s="3">
        <v>0</v>
      </c>
      <c r="AY28" s="3">
        <v>0</v>
      </c>
      <c r="AZ28" s="5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3">
        <v>0</v>
      </c>
      <c r="BH28" s="3">
        <v>0</v>
      </c>
      <c r="BI28" s="3">
        <v>0</v>
      </c>
      <c r="BJ28" s="5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3">
        <v>0</v>
      </c>
      <c r="BR28" s="3">
        <v>0</v>
      </c>
      <c r="BS28" s="3">
        <v>0</v>
      </c>
      <c r="BT28" s="5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3">
        <v>0</v>
      </c>
      <c r="CB28" s="3">
        <v>0</v>
      </c>
      <c r="CC28" s="3">
        <v>0</v>
      </c>
      <c r="CD28" s="5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3">
        <v>0</v>
      </c>
      <c r="CL28" s="3">
        <v>0</v>
      </c>
      <c r="CM28" s="3">
        <v>0</v>
      </c>
      <c r="CN28" s="32">
        <v>0</v>
      </c>
      <c r="CO28" s="3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3">
        <v>0</v>
      </c>
      <c r="CV28" s="3">
        <v>0</v>
      </c>
      <c r="CW28" s="3">
        <v>0</v>
      </c>
      <c r="CX28" s="35">
        <v>0</v>
      </c>
      <c r="CY28" s="34">
        <f>COUNTIFS('(手KEY資料)_展助來店'!$C:$C,'來店成交率_01-11'!$B28,'(手KEY資料)_展助來店'!$L:$L,$CY$2,'(手KEY資料)_展助來店'!$K:$K,"中和")</f>
        <v>0</v>
      </c>
      <c r="CZ28" s="4">
        <f>COUNTIFS('(有望系統)_來店成交現有客戶_01-10(累)'!$E:$E,$B28,'(有望系統)_來店成交現有客戶_01-10(累)'!$BJ:$BJ,$CY$2,'(有望系統)_來店成交現有客戶_01-10(累)'!$BM:$BM,$CY$2,'(有望系統)_來店成交現有客戶_01-10(累)'!$BN:$BN,"中和")</f>
        <v>0</v>
      </c>
      <c r="DA28" s="4">
        <f>COUNTIFS('(有望系統)_來店成交現有客戶_01-10(累)'!$E:$E,$B28,'(有望系統)_來店成交現有客戶_01-10(累)'!$BN:$BN,"中和",'(有望系統)_來店成交現有客戶_01-10(累)'!$BJ:$BJ,$CY$2)-CZ28</f>
        <v>0</v>
      </c>
      <c r="DB28" s="4">
        <f>COUNTIFS('(手KEY資料)_展助來店'!$C:$C,'來店成交率_01-11'!$B28,'(手KEY資料)_展助來店'!$L:$L,$CY$2,'(手KEY資料)_展助來店'!$K:$K,"新店")</f>
        <v>0</v>
      </c>
      <c r="DC28" s="4">
        <f>COUNTIFS('(有望系統)_來店成交現有客戶_01-10(累)'!$E:$E,$B28,'(有望系統)_來店成交現有客戶_01-10(累)'!$BJ:$BJ,$CY$2,'(有望系統)_來店成交現有客戶_01-10(累)'!$BM:$BM,$CY$2,'(有望系統)_來店成交現有客戶_01-10(累)'!$BN:$BN,"新店")</f>
        <v>0</v>
      </c>
      <c r="DD28" s="4">
        <f>COUNTIFS('(有望系統)_來店成交現有客戶_01-10(累)'!$E:$E,$B28,'(有望系統)_來店成交現有客戶_01-10(累)'!$BN:$BN,"新店",'(有望系統)_來店成交現有客戶_01-10(累)'!$BJ:$BJ,$CY$2)-DC28</f>
        <v>0</v>
      </c>
      <c r="DE28" s="3">
        <f t="shared" ref="DE28:DE41" si="54">CY28+DB28</f>
        <v>0</v>
      </c>
      <c r="DF28" s="3">
        <f t="shared" ref="DF28:DF41" si="55">CZ28+DC28</f>
        <v>0</v>
      </c>
      <c r="DG28" s="3">
        <f t="shared" ref="DG28:DG41" si="56">DA28+DD28</f>
        <v>0</v>
      </c>
      <c r="DH28" s="35">
        <f t="shared" ref="DH28:DH41" si="57">IF(DE28=0,0,(DF28+DG28)/DE28)</f>
        <v>0</v>
      </c>
      <c r="DI28" s="34"/>
      <c r="DJ28" s="4"/>
      <c r="DK28" s="4"/>
      <c r="DL28" s="4"/>
      <c r="DM28" s="4"/>
      <c r="DN28" s="4"/>
      <c r="DO28" s="3"/>
      <c r="DP28" s="3"/>
      <c r="DQ28" s="3"/>
      <c r="DR28" s="35"/>
      <c r="DS28" s="34">
        <f t="shared" ref="DS28:DS40" si="58">C28+M28+W28+AG28+AQ28+BA28+BK28+BU28+CE28+CO28+CY28+DI28</f>
        <v>0</v>
      </c>
      <c r="DT28" s="4">
        <f t="shared" ref="DT28:DT40" si="59">D28+N28+X28+AH28+AR28+BB28+BL28+BV28+CF28+CP28+CZ28+DJ28</f>
        <v>0</v>
      </c>
      <c r="DU28" s="4">
        <f t="shared" ref="DU28:DU40" si="60">E28+O28+Y28+AI28+AS28+BC28+BM28+BW28+CG28+CQ28+DA28+DK28</f>
        <v>0</v>
      </c>
      <c r="DV28" s="6">
        <f>IF(DS28=0,0,(DT28+DU28)/DS28)</f>
        <v>0</v>
      </c>
      <c r="DW28" s="4">
        <f t="shared" ref="DW28:DW40" si="61">F28+P28+Z28+AJ28+AT28+BD28+BN28+BX28+CH28+CR28+DB28+DL28</f>
        <v>0</v>
      </c>
      <c r="DX28" s="4">
        <f t="shared" ref="DX28:DX40" si="62">G28+Q28+AA28+AK28+AU28+BE28+BO28+BY28+CI28+CS28+DC28+DM28</f>
        <v>0</v>
      </c>
      <c r="DY28" s="4">
        <f t="shared" ref="DY28:DY40" si="63">H28+R28+AB28+AL28+AV28+BF28+BP28+BZ28+CJ28+CT28+DD28+DN28</f>
        <v>0</v>
      </c>
      <c r="DZ28" s="6">
        <f>IF(DW28=0,0,(DX28+DY28)/DW28)</f>
        <v>0</v>
      </c>
      <c r="EA28" s="3">
        <f>DS28+DW28</f>
        <v>0</v>
      </c>
      <c r="EB28" s="3">
        <f t="shared" ref="EB28:EB39" si="64">DT28+DX28</f>
        <v>0</v>
      </c>
      <c r="EC28" s="8">
        <f t="shared" ref="EC28:EC39" si="65">DU28+DY28</f>
        <v>0</v>
      </c>
      <c r="ED28" s="37">
        <f>IF(EA28=0,0,(EB28+EC28)/EA28)</f>
        <v>0</v>
      </c>
      <c r="EE28" s="66" t="str">
        <f t="shared" si="52"/>
        <v/>
      </c>
    </row>
    <row r="29" spans="1:135" s="7" customFormat="1" ht="13.5" customHeight="1">
      <c r="A29" s="117"/>
      <c r="B29" s="30" t="s">
        <v>14</v>
      </c>
      <c r="C29" s="49">
        <v>5</v>
      </c>
      <c r="D29" s="45">
        <v>1</v>
      </c>
      <c r="E29" s="45">
        <v>0</v>
      </c>
      <c r="F29" s="45">
        <v>0</v>
      </c>
      <c r="G29" s="45">
        <v>0</v>
      </c>
      <c r="H29" s="45">
        <v>0</v>
      </c>
      <c r="I29" s="3">
        <v>5</v>
      </c>
      <c r="J29" s="3">
        <v>1</v>
      </c>
      <c r="K29" s="3">
        <v>0</v>
      </c>
      <c r="L29" s="35">
        <v>0.2</v>
      </c>
      <c r="M29" s="4">
        <v>3</v>
      </c>
      <c r="N29" s="4">
        <v>0</v>
      </c>
      <c r="O29" s="4">
        <v>0</v>
      </c>
      <c r="P29" s="4">
        <v>2</v>
      </c>
      <c r="Q29" s="4">
        <v>0</v>
      </c>
      <c r="R29" s="4">
        <v>0</v>
      </c>
      <c r="S29" s="3">
        <v>5</v>
      </c>
      <c r="T29" s="3">
        <v>0</v>
      </c>
      <c r="U29" s="3">
        <v>0</v>
      </c>
      <c r="V29" s="5">
        <v>0</v>
      </c>
      <c r="W29" s="4">
        <v>4</v>
      </c>
      <c r="X29" s="4">
        <v>0</v>
      </c>
      <c r="Y29" s="4">
        <v>0</v>
      </c>
      <c r="Z29" s="4">
        <v>2</v>
      </c>
      <c r="AA29" s="4">
        <v>0</v>
      </c>
      <c r="AB29" s="4">
        <v>0</v>
      </c>
      <c r="AC29" s="3">
        <v>6</v>
      </c>
      <c r="AD29" s="3">
        <v>0</v>
      </c>
      <c r="AE29" s="3">
        <v>0</v>
      </c>
      <c r="AF29" s="5">
        <v>0</v>
      </c>
      <c r="AG29" s="4">
        <v>6</v>
      </c>
      <c r="AH29" s="4">
        <v>0</v>
      </c>
      <c r="AI29" s="4">
        <v>0</v>
      </c>
      <c r="AJ29" s="4">
        <v>1</v>
      </c>
      <c r="AK29" s="4">
        <v>0</v>
      </c>
      <c r="AL29" s="4">
        <v>0</v>
      </c>
      <c r="AM29" s="3">
        <v>7</v>
      </c>
      <c r="AN29" s="3">
        <v>0</v>
      </c>
      <c r="AO29" s="3">
        <v>0</v>
      </c>
      <c r="AP29" s="5">
        <v>0</v>
      </c>
      <c r="AQ29" s="4">
        <v>2</v>
      </c>
      <c r="AR29" s="4">
        <v>0</v>
      </c>
      <c r="AS29" s="4">
        <v>0</v>
      </c>
      <c r="AT29" s="4">
        <v>1</v>
      </c>
      <c r="AU29" s="4">
        <v>0</v>
      </c>
      <c r="AV29" s="4">
        <v>0</v>
      </c>
      <c r="AW29" s="3">
        <v>3</v>
      </c>
      <c r="AX29" s="3">
        <v>0</v>
      </c>
      <c r="AY29" s="3">
        <v>0</v>
      </c>
      <c r="AZ29" s="5">
        <v>0</v>
      </c>
      <c r="BA29" s="4">
        <v>2</v>
      </c>
      <c r="BB29" s="4">
        <v>0</v>
      </c>
      <c r="BC29" s="4">
        <v>1</v>
      </c>
      <c r="BD29" s="4">
        <v>2</v>
      </c>
      <c r="BE29" s="4">
        <v>0</v>
      </c>
      <c r="BF29" s="4">
        <v>0</v>
      </c>
      <c r="BG29" s="3">
        <v>4</v>
      </c>
      <c r="BH29" s="3">
        <v>0</v>
      </c>
      <c r="BI29" s="3">
        <v>1</v>
      </c>
      <c r="BJ29" s="5">
        <v>0.25</v>
      </c>
      <c r="BK29" s="4">
        <v>3</v>
      </c>
      <c r="BL29" s="4">
        <v>0</v>
      </c>
      <c r="BM29" s="4">
        <v>0</v>
      </c>
      <c r="BN29" s="4">
        <v>1</v>
      </c>
      <c r="BO29" s="4">
        <v>0</v>
      </c>
      <c r="BP29" s="4">
        <v>0</v>
      </c>
      <c r="BQ29" s="3">
        <v>4</v>
      </c>
      <c r="BR29" s="3">
        <v>0</v>
      </c>
      <c r="BS29" s="3">
        <v>0</v>
      </c>
      <c r="BT29" s="5">
        <v>0</v>
      </c>
      <c r="BU29" s="4">
        <v>3</v>
      </c>
      <c r="BV29" s="4">
        <v>0</v>
      </c>
      <c r="BW29" s="4">
        <v>0</v>
      </c>
      <c r="BX29" s="4">
        <v>0</v>
      </c>
      <c r="BY29" s="4">
        <v>0</v>
      </c>
      <c r="BZ29" s="4">
        <v>1</v>
      </c>
      <c r="CA29" s="3">
        <v>3</v>
      </c>
      <c r="CB29" s="3">
        <v>0</v>
      </c>
      <c r="CC29" s="3">
        <v>1</v>
      </c>
      <c r="CD29" s="5">
        <v>0.33333333333333331</v>
      </c>
      <c r="CE29" s="4">
        <v>2</v>
      </c>
      <c r="CF29" s="4">
        <v>0</v>
      </c>
      <c r="CG29" s="4">
        <v>0</v>
      </c>
      <c r="CH29" s="4">
        <v>1</v>
      </c>
      <c r="CI29" s="4">
        <v>0</v>
      </c>
      <c r="CJ29" s="4">
        <v>0</v>
      </c>
      <c r="CK29" s="3">
        <v>3</v>
      </c>
      <c r="CL29" s="3">
        <v>0</v>
      </c>
      <c r="CM29" s="3">
        <v>0</v>
      </c>
      <c r="CN29" s="32">
        <v>0</v>
      </c>
      <c r="CO29" s="34">
        <v>5</v>
      </c>
      <c r="CP29" s="4">
        <v>0</v>
      </c>
      <c r="CQ29" s="4">
        <v>0</v>
      </c>
      <c r="CR29" s="4">
        <v>1</v>
      </c>
      <c r="CS29" s="4">
        <v>0</v>
      </c>
      <c r="CT29" s="4">
        <v>0</v>
      </c>
      <c r="CU29" s="3">
        <v>6</v>
      </c>
      <c r="CV29" s="3">
        <v>0</v>
      </c>
      <c r="CW29" s="3">
        <v>0</v>
      </c>
      <c r="CX29" s="35">
        <v>0</v>
      </c>
      <c r="CY29" s="34">
        <f>COUNTIFS('(手KEY資料)_展助來店'!$C:$C,'來店成交率_01-11'!$B29,'(手KEY資料)_展助來店'!$L:$L,$CY$2,'(手KEY資料)_展助來店'!$K:$K,"中和")</f>
        <v>0</v>
      </c>
      <c r="CZ29" s="4">
        <f>COUNTIFS('(有望系統)_來店成交現有客戶_01-10(累)'!$E:$E,$B29,'(有望系統)_來店成交現有客戶_01-10(累)'!$BJ:$BJ,$CY$2,'(有望系統)_來店成交現有客戶_01-10(累)'!$BM:$BM,$CY$2,'(有望系統)_來店成交現有客戶_01-10(累)'!$BN:$BN,"中和")</f>
        <v>0</v>
      </c>
      <c r="DA29" s="4">
        <f>COUNTIFS('(有望系統)_來店成交現有客戶_01-10(累)'!$E:$E,$B29,'(有望系統)_來店成交現有客戶_01-10(累)'!$BN:$BN,"中和",'(有望系統)_來店成交現有客戶_01-10(累)'!$BJ:$BJ,$CY$2)-CZ29</f>
        <v>0</v>
      </c>
      <c r="DB29" s="4">
        <f>COUNTIFS('(手KEY資料)_展助來店'!$C:$C,'來店成交率_01-11'!$B29,'(手KEY資料)_展助來店'!$L:$L,$CY$2,'(手KEY資料)_展助來店'!$K:$K,"新店")</f>
        <v>0</v>
      </c>
      <c r="DC29" s="4">
        <f>COUNTIFS('(有望系統)_來店成交現有客戶_01-10(累)'!$E:$E,$B29,'(有望系統)_來店成交現有客戶_01-10(累)'!$BJ:$BJ,$CY$2,'(有望系統)_來店成交現有客戶_01-10(累)'!$BM:$BM,$CY$2,'(有望系統)_來店成交現有客戶_01-10(累)'!$BN:$BN,"新店")</f>
        <v>0</v>
      </c>
      <c r="DD29" s="4">
        <f>COUNTIFS('(有望系統)_來店成交現有客戶_01-10(累)'!$E:$E,$B29,'(有望系統)_來店成交現有客戶_01-10(累)'!$BN:$BN,"新店",'(有望系統)_來店成交現有客戶_01-10(累)'!$BJ:$BJ,$CY$2)-DC29</f>
        <v>0</v>
      </c>
      <c r="DE29" s="3">
        <f t="shared" si="54"/>
        <v>0</v>
      </c>
      <c r="DF29" s="3">
        <f t="shared" si="55"/>
        <v>0</v>
      </c>
      <c r="DG29" s="3">
        <f t="shared" si="56"/>
        <v>0</v>
      </c>
      <c r="DH29" s="35">
        <f t="shared" si="57"/>
        <v>0</v>
      </c>
      <c r="DI29" s="34"/>
      <c r="DJ29" s="4"/>
      <c r="DK29" s="4"/>
      <c r="DL29" s="4"/>
      <c r="DM29" s="4"/>
      <c r="DN29" s="4"/>
      <c r="DO29" s="3"/>
      <c r="DP29" s="3"/>
      <c r="DQ29" s="3"/>
      <c r="DR29" s="35"/>
      <c r="DS29" s="34">
        <f t="shared" si="58"/>
        <v>35</v>
      </c>
      <c r="DT29" s="4">
        <f t="shared" si="59"/>
        <v>1</v>
      </c>
      <c r="DU29" s="4">
        <f t="shared" si="60"/>
        <v>1</v>
      </c>
      <c r="DV29" s="6">
        <f t="shared" si="14"/>
        <v>5.7142857142857141E-2</v>
      </c>
      <c r="DW29" s="4">
        <f t="shared" si="61"/>
        <v>11</v>
      </c>
      <c r="DX29" s="4">
        <f t="shared" si="62"/>
        <v>0</v>
      </c>
      <c r="DY29" s="4">
        <f t="shared" si="63"/>
        <v>1</v>
      </c>
      <c r="DZ29" s="6">
        <f t="shared" si="15"/>
        <v>9.0909090909090912E-2</v>
      </c>
      <c r="EA29" s="3">
        <f t="shared" ref="EA29:EA39" si="66">DS29+DW29</f>
        <v>46</v>
      </c>
      <c r="EB29" s="3">
        <f t="shared" si="64"/>
        <v>1</v>
      </c>
      <c r="EC29" s="8">
        <f t="shared" si="65"/>
        <v>2</v>
      </c>
      <c r="ED29" s="37">
        <f t="shared" si="17"/>
        <v>6.5217391304347824E-2</v>
      </c>
      <c r="EE29" s="66" t="str">
        <f t="shared" si="52"/>
        <v/>
      </c>
    </row>
    <row r="30" spans="1:135" s="7" customFormat="1" ht="13.5" customHeight="1">
      <c r="A30" s="117"/>
      <c r="B30" s="30" t="s">
        <v>9</v>
      </c>
      <c r="C30" s="49">
        <v>6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3">
        <v>6</v>
      </c>
      <c r="J30" s="3">
        <v>0</v>
      </c>
      <c r="K30" s="3">
        <v>0</v>
      </c>
      <c r="L30" s="35">
        <v>0</v>
      </c>
      <c r="M30" s="4">
        <v>2</v>
      </c>
      <c r="N30" s="4">
        <v>0</v>
      </c>
      <c r="O30" s="4">
        <v>0</v>
      </c>
      <c r="P30" s="4">
        <v>2</v>
      </c>
      <c r="Q30" s="4">
        <v>0</v>
      </c>
      <c r="R30" s="4">
        <v>0</v>
      </c>
      <c r="S30" s="3">
        <v>4</v>
      </c>
      <c r="T30" s="3">
        <v>0</v>
      </c>
      <c r="U30" s="3">
        <v>0</v>
      </c>
      <c r="V30" s="5">
        <v>0</v>
      </c>
      <c r="W30" s="4">
        <v>7</v>
      </c>
      <c r="X30" s="4">
        <v>0</v>
      </c>
      <c r="Y30" s="4">
        <v>1</v>
      </c>
      <c r="Z30" s="4">
        <v>2</v>
      </c>
      <c r="AA30" s="4">
        <v>0</v>
      </c>
      <c r="AB30" s="4">
        <v>1</v>
      </c>
      <c r="AC30" s="3">
        <v>9</v>
      </c>
      <c r="AD30" s="3">
        <v>0</v>
      </c>
      <c r="AE30" s="3">
        <v>2</v>
      </c>
      <c r="AF30" s="5">
        <v>0.22222222222222221</v>
      </c>
      <c r="AG30" s="4">
        <v>5</v>
      </c>
      <c r="AH30" s="4">
        <v>0</v>
      </c>
      <c r="AI30" s="4">
        <v>1</v>
      </c>
      <c r="AJ30" s="4">
        <v>3</v>
      </c>
      <c r="AK30" s="4">
        <v>0</v>
      </c>
      <c r="AL30" s="4">
        <v>0</v>
      </c>
      <c r="AM30" s="3">
        <v>8</v>
      </c>
      <c r="AN30" s="3">
        <v>0</v>
      </c>
      <c r="AO30" s="3">
        <v>1</v>
      </c>
      <c r="AP30" s="5">
        <v>0.125</v>
      </c>
      <c r="AQ30" s="4">
        <v>3</v>
      </c>
      <c r="AR30" s="4">
        <v>0</v>
      </c>
      <c r="AS30" s="4">
        <v>0</v>
      </c>
      <c r="AT30" s="4">
        <v>1</v>
      </c>
      <c r="AU30" s="4">
        <v>1</v>
      </c>
      <c r="AV30" s="4">
        <v>0</v>
      </c>
      <c r="AW30" s="3">
        <v>4</v>
      </c>
      <c r="AX30" s="3">
        <v>1</v>
      </c>
      <c r="AY30" s="3">
        <v>0</v>
      </c>
      <c r="AZ30" s="5">
        <v>0.25</v>
      </c>
      <c r="BA30" s="4">
        <v>8</v>
      </c>
      <c r="BB30" s="4">
        <v>2</v>
      </c>
      <c r="BC30" s="4">
        <v>0</v>
      </c>
      <c r="BD30" s="4">
        <v>2</v>
      </c>
      <c r="BE30" s="4">
        <v>0</v>
      </c>
      <c r="BF30" s="4">
        <v>0</v>
      </c>
      <c r="BG30" s="3">
        <v>10</v>
      </c>
      <c r="BH30" s="3">
        <v>2</v>
      </c>
      <c r="BI30" s="3">
        <v>0</v>
      </c>
      <c r="BJ30" s="5">
        <v>0.2</v>
      </c>
      <c r="BK30" s="4">
        <v>4</v>
      </c>
      <c r="BL30" s="4">
        <v>0</v>
      </c>
      <c r="BM30" s="4">
        <v>1</v>
      </c>
      <c r="BN30" s="4">
        <v>1</v>
      </c>
      <c r="BO30" s="4">
        <v>0</v>
      </c>
      <c r="BP30" s="4">
        <v>0</v>
      </c>
      <c r="BQ30" s="3">
        <v>5</v>
      </c>
      <c r="BR30" s="3">
        <v>0</v>
      </c>
      <c r="BS30" s="3">
        <v>1</v>
      </c>
      <c r="BT30" s="5">
        <v>0.2</v>
      </c>
      <c r="BU30" s="4">
        <v>5</v>
      </c>
      <c r="BV30" s="4">
        <v>0</v>
      </c>
      <c r="BW30" s="4">
        <v>1</v>
      </c>
      <c r="BX30" s="4">
        <v>1</v>
      </c>
      <c r="BY30" s="4">
        <v>0</v>
      </c>
      <c r="BZ30" s="4">
        <v>0</v>
      </c>
      <c r="CA30" s="3">
        <v>6</v>
      </c>
      <c r="CB30" s="3">
        <v>0</v>
      </c>
      <c r="CC30" s="3">
        <v>1</v>
      </c>
      <c r="CD30" s="5">
        <v>0.16666666666666666</v>
      </c>
      <c r="CE30" s="4">
        <v>6</v>
      </c>
      <c r="CF30" s="4">
        <v>0</v>
      </c>
      <c r="CG30" s="4">
        <v>1</v>
      </c>
      <c r="CH30" s="4">
        <v>3</v>
      </c>
      <c r="CI30" s="4">
        <v>0</v>
      </c>
      <c r="CJ30" s="4">
        <v>0</v>
      </c>
      <c r="CK30" s="3">
        <v>9</v>
      </c>
      <c r="CL30" s="3">
        <v>0</v>
      </c>
      <c r="CM30" s="3">
        <v>1</v>
      </c>
      <c r="CN30" s="32">
        <v>0.1111111111111111</v>
      </c>
      <c r="CO30" s="34">
        <v>8</v>
      </c>
      <c r="CP30" s="4">
        <v>2</v>
      </c>
      <c r="CQ30" s="4">
        <v>0</v>
      </c>
      <c r="CR30" s="4">
        <v>1</v>
      </c>
      <c r="CS30" s="4">
        <v>0</v>
      </c>
      <c r="CT30" s="4">
        <v>0</v>
      </c>
      <c r="CU30" s="3">
        <v>9</v>
      </c>
      <c r="CV30" s="3">
        <v>2</v>
      </c>
      <c r="CW30" s="3">
        <v>0</v>
      </c>
      <c r="CX30" s="35">
        <v>0.22222222222222221</v>
      </c>
      <c r="CY30" s="94">
        <f>COUNTIFS('(手KEY資料)_展助來店'!$C:$C,'來店成交率_01-11'!$B30,'(手KEY資料)_展助來店'!$L:$L,$CY$2,'(手KEY資料)_展助來店'!$K:$K,"中和")</f>
        <v>0</v>
      </c>
      <c r="CZ30" s="95">
        <f>COUNTIFS('(有望系統)_來店成交現有客戶_01-10(累)'!$E:$E,$B30,'(有望系統)_來店成交現有客戶_01-10(累)'!$BJ:$BJ,$CY$2,'(有望系統)_來店成交現有客戶_01-10(累)'!$BM:$BM,$CY$2,'(有望系統)_來店成交現有客戶_01-10(累)'!$BN:$BN,"中和")</f>
        <v>0</v>
      </c>
      <c r="DA30" s="95">
        <f>COUNTIFS('(有望系統)_來店成交現有客戶_01-10(累)'!$E:$E,$B30,'(有望系統)_來店成交現有客戶_01-10(累)'!$BN:$BN,"中和",'(有望系統)_來店成交現有客戶_01-10(累)'!$BJ:$BJ,$CY$2)-CZ30</f>
        <v>0</v>
      </c>
      <c r="DB30" s="95">
        <f>COUNTIFS('(手KEY資料)_展助來店'!$C:$C,'來店成交率_01-11'!$B30,'(手KEY資料)_展助來店'!$L:$L,$CY$2,'(手KEY資料)_展助來店'!$K:$K,"新店")</f>
        <v>0</v>
      </c>
      <c r="DC30" s="95">
        <f>COUNTIFS('(有望系統)_來店成交現有客戶_01-10(累)'!$E:$E,$B30,'(有望系統)_來店成交現有客戶_01-10(累)'!$BJ:$BJ,$CY$2,'(有望系統)_來店成交現有客戶_01-10(累)'!$BM:$BM,$CY$2,'(有望系統)_來店成交現有客戶_01-10(累)'!$BN:$BN,"新店")</f>
        <v>0</v>
      </c>
      <c r="DD30" s="95">
        <f>COUNTIFS('(有望系統)_來店成交現有客戶_01-10(累)'!$E:$E,$B30,'(有望系統)_來店成交現有客戶_01-10(累)'!$BN:$BN,"新店",'(有望系統)_來店成交現有客戶_01-10(累)'!$BJ:$BJ,$CY$2)-DC30</f>
        <v>0</v>
      </c>
      <c r="DE30" s="3">
        <f t="shared" si="54"/>
        <v>0</v>
      </c>
      <c r="DF30" s="3">
        <f t="shared" si="55"/>
        <v>0</v>
      </c>
      <c r="DG30" s="3">
        <f t="shared" si="56"/>
        <v>0</v>
      </c>
      <c r="DH30" s="35">
        <f t="shared" si="57"/>
        <v>0</v>
      </c>
      <c r="DI30" s="34"/>
      <c r="DJ30" s="4"/>
      <c r="DK30" s="4"/>
      <c r="DL30" s="4"/>
      <c r="DM30" s="4"/>
      <c r="DN30" s="4"/>
      <c r="DO30" s="3"/>
      <c r="DP30" s="3"/>
      <c r="DQ30" s="3"/>
      <c r="DR30" s="35"/>
      <c r="DS30" s="34">
        <f t="shared" si="58"/>
        <v>54</v>
      </c>
      <c r="DT30" s="4">
        <f t="shared" si="59"/>
        <v>4</v>
      </c>
      <c r="DU30" s="4">
        <f t="shared" si="60"/>
        <v>5</v>
      </c>
      <c r="DV30" s="6">
        <f t="shared" si="14"/>
        <v>0.16666666666666666</v>
      </c>
      <c r="DW30" s="4">
        <f t="shared" si="61"/>
        <v>16</v>
      </c>
      <c r="DX30" s="4">
        <f t="shared" si="62"/>
        <v>1</v>
      </c>
      <c r="DY30" s="4">
        <f t="shared" si="63"/>
        <v>1</v>
      </c>
      <c r="DZ30" s="6">
        <f t="shared" si="15"/>
        <v>0.125</v>
      </c>
      <c r="EA30" s="3">
        <f t="shared" si="66"/>
        <v>70</v>
      </c>
      <c r="EB30" s="3">
        <f t="shared" si="64"/>
        <v>5</v>
      </c>
      <c r="EC30" s="8">
        <f t="shared" si="65"/>
        <v>6</v>
      </c>
      <c r="ED30" s="37">
        <f t="shared" si="17"/>
        <v>0.15714285714285714</v>
      </c>
      <c r="EE30" s="66" t="str">
        <f t="shared" si="52"/>
        <v/>
      </c>
    </row>
    <row r="31" spans="1:135" s="7" customFormat="1" ht="13.5" customHeight="1">
      <c r="A31" s="117"/>
      <c r="B31" s="30" t="s">
        <v>4</v>
      </c>
      <c r="C31" s="49">
        <v>3</v>
      </c>
      <c r="D31" s="45">
        <v>0</v>
      </c>
      <c r="E31" s="45">
        <v>2</v>
      </c>
      <c r="F31" s="45">
        <v>2</v>
      </c>
      <c r="G31" s="45">
        <v>0</v>
      </c>
      <c r="H31" s="45">
        <v>2</v>
      </c>
      <c r="I31" s="3">
        <v>5</v>
      </c>
      <c r="J31" s="3">
        <v>0</v>
      </c>
      <c r="K31" s="3">
        <v>4</v>
      </c>
      <c r="L31" s="35">
        <v>0.8</v>
      </c>
      <c r="M31" s="4">
        <v>2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3">
        <v>2</v>
      </c>
      <c r="T31" s="3">
        <v>0</v>
      </c>
      <c r="U31" s="3">
        <v>0</v>
      </c>
      <c r="V31" s="5">
        <v>0</v>
      </c>
      <c r="W31" s="4">
        <v>6</v>
      </c>
      <c r="X31" s="4">
        <v>0</v>
      </c>
      <c r="Y31" s="4">
        <v>1</v>
      </c>
      <c r="Z31" s="4">
        <v>2</v>
      </c>
      <c r="AA31" s="4">
        <v>0</v>
      </c>
      <c r="AB31" s="4">
        <v>0</v>
      </c>
      <c r="AC31" s="3">
        <v>8</v>
      </c>
      <c r="AD31" s="3">
        <v>0</v>
      </c>
      <c r="AE31" s="3">
        <v>1</v>
      </c>
      <c r="AF31" s="5">
        <v>0.125</v>
      </c>
      <c r="AG31" s="4">
        <v>7</v>
      </c>
      <c r="AH31" s="4">
        <v>0</v>
      </c>
      <c r="AI31" s="4">
        <v>1</v>
      </c>
      <c r="AJ31" s="4">
        <v>0</v>
      </c>
      <c r="AK31" s="4">
        <v>0</v>
      </c>
      <c r="AL31" s="4">
        <v>0</v>
      </c>
      <c r="AM31" s="3">
        <v>7</v>
      </c>
      <c r="AN31" s="3">
        <v>0</v>
      </c>
      <c r="AO31" s="3">
        <v>1</v>
      </c>
      <c r="AP31" s="5">
        <v>0.14285714285714285</v>
      </c>
      <c r="AQ31" s="4">
        <v>3</v>
      </c>
      <c r="AR31" s="4">
        <v>0</v>
      </c>
      <c r="AS31" s="4">
        <v>0</v>
      </c>
      <c r="AT31" s="4">
        <v>2</v>
      </c>
      <c r="AU31" s="4">
        <v>0</v>
      </c>
      <c r="AV31" s="4">
        <v>0</v>
      </c>
      <c r="AW31" s="3">
        <v>5</v>
      </c>
      <c r="AX31" s="3">
        <v>0</v>
      </c>
      <c r="AY31" s="3">
        <v>0</v>
      </c>
      <c r="AZ31" s="5">
        <v>0</v>
      </c>
      <c r="BA31" s="4">
        <v>5</v>
      </c>
      <c r="BB31" s="4">
        <v>0</v>
      </c>
      <c r="BC31" s="4">
        <v>1</v>
      </c>
      <c r="BD31" s="4">
        <v>1</v>
      </c>
      <c r="BE31" s="4">
        <v>0</v>
      </c>
      <c r="BF31" s="4">
        <v>1</v>
      </c>
      <c r="BG31" s="3">
        <v>6</v>
      </c>
      <c r="BH31" s="3">
        <v>0</v>
      </c>
      <c r="BI31" s="3">
        <v>2</v>
      </c>
      <c r="BJ31" s="5">
        <v>0.33333333333333331</v>
      </c>
      <c r="BK31" s="4">
        <v>4</v>
      </c>
      <c r="BL31" s="4">
        <v>0</v>
      </c>
      <c r="BM31" s="4">
        <v>1</v>
      </c>
      <c r="BN31" s="4">
        <v>3</v>
      </c>
      <c r="BO31" s="4">
        <v>0</v>
      </c>
      <c r="BP31" s="4">
        <v>0</v>
      </c>
      <c r="BQ31" s="3">
        <v>7</v>
      </c>
      <c r="BR31" s="3">
        <v>0</v>
      </c>
      <c r="BS31" s="3">
        <v>1</v>
      </c>
      <c r="BT31" s="5">
        <v>0.14285714285714285</v>
      </c>
      <c r="BU31" s="4">
        <v>4</v>
      </c>
      <c r="BV31" s="4">
        <v>0</v>
      </c>
      <c r="BW31" s="4">
        <v>0</v>
      </c>
      <c r="BX31" s="4">
        <v>1</v>
      </c>
      <c r="BY31" s="4">
        <v>0</v>
      </c>
      <c r="BZ31" s="4">
        <v>0</v>
      </c>
      <c r="CA31" s="3">
        <v>5</v>
      </c>
      <c r="CB31" s="3">
        <v>0</v>
      </c>
      <c r="CC31" s="3">
        <v>0</v>
      </c>
      <c r="CD31" s="5">
        <v>0</v>
      </c>
      <c r="CE31" s="4">
        <v>4</v>
      </c>
      <c r="CF31" s="4">
        <v>0</v>
      </c>
      <c r="CG31" s="4">
        <v>3</v>
      </c>
      <c r="CH31" s="4">
        <v>0</v>
      </c>
      <c r="CI31" s="4">
        <v>0</v>
      </c>
      <c r="CJ31" s="4">
        <v>0</v>
      </c>
      <c r="CK31" s="3">
        <v>4</v>
      </c>
      <c r="CL31" s="3">
        <v>0</v>
      </c>
      <c r="CM31" s="3">
        <v>3</v>
      </c>
      <c r="CN31" s="32">
        <v>0.75</v>
      </c>
      <c r="CO31" s="34">
        <v>4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3">
        <v>4</v>
      </c>
      <c r="CV31" s="3">
        <v>0</v>
      </c>
      <c r="CW31" s="3">
        <v>0</v>
      </c>
      <c r="CX31" s="35">
        <v>0</v>
      </c>
      <c r="CY31" s="94">
        <f>COUNTIFS('(手KEY資料)_展助來店'!$C:$C,'來店成交率_01-11'!$B31,'(手KEY資料)_展助來店'!$L:$L,$CY$2,'(手KEY資料)_展助來店'!$K:$K,"中和")</f>
        <v>0</v>
      </c>
      <c r="CZ31" s="95">
        <f>COUNTIFS('(有望系統)_來店成交現有客戶_01-10(累)'!$E:$E,$B31,'(有望系統)_來店成交現有客戶_01-10(累)'!$BJ:$BJ,$CY$2,'(有望系統)_來店成交現有客戶_01-10(累)'!$BM:$BM,$CY$2,'(有望系統)_來店成交現有客戶_01-10(累)'!$BN:$BN,"中和")</f>
        <v>0</v>
      </c>
      <c r="DA31" s="95">
        <f>COUNTIFS('(有望系統)_來店成交現有客戶_01-10(累)'!$E:$E,$B31,'(有望系統)_來店成交現有客戶_01-10(累)'!$BN:$BN,"中和",'(有望系統)_來店成交現有客戶_01-10(累)'!$BJ:$BJ,$CY$2)-CZ31</f>
        <v>0</v>
      </c>
      <c r="DB31" s="95">
        <f>COUNTIFS('(手KEY資料)_展助來店'!$C:$C,'來店成交率_01-11'!$B31,'(手KEY資料)_展助來店'!$L:$L,$CY$2,'(手KEY資料)_展助來店'!$K:$K,"新店")</f>
        <v>0</v>
      </c>
      <c r="DC31" s="95">
        <f>COUNTIFS('(有望系統)_來店成交現有客戶_01-10(累)'!$E:$E,$B31,'(有望系統)_來店成交現有客戶_01-10(累)'!$BJ:$BJ,$CY$2,'(有望系統)_來店成交現有客戶_01-10(累)'!$BM:$BM,$CY$2,'(有望系統)_來店成交現有客戶_01-10(累)'!$BN:$BN,"新店")</f>
        <v>0</v>
      </c>
      <c r="DD31" s="95">
        <f>COUNTIFS('(有望系統)_來店成交現有客戶_01-10(累)'!$E:$E,$B31,'(有望系統)_來店成交現有客戶_01-10(累)'!$BN:$BN,"新店",'(有望系統)_來店成交現有客戶_01-10(累)'!$BJ:$BJ,$CY$2)-DC31</f>
        <v>0</v>
      </c>
      <c r="DE31" s="3">
        <f t="shared" si="54"/>
        <v>0</v>
      </c>
      <c r="DF31" s="3">
        <f t="shared" si="55"/>
        <v>0</v>
      </c>
      <c r="DG31" s="3">
        <f t="shared" si="56"/>
        <v>0</v>
      </c>
      <c r="DH31" s="35">
        <f t="shared" si="57"/>
        <v>0</v>
      </c>
      <c r="DI31" s="34"/>
      <c r="DJ31" s="4"/>
      <c r="DK31" s="4"/>
      <c r="DL31" s="4"/>
      <c r="DM31" s="4"/>
      <c r="DN31" s="4"/>
      <c r="DO31" s="3"/>
      <c r="DP31" s="3"/>
      <c r="DQ31" s="3"/>
      <c r="DR31" s="35"/>
      <c r="DS31" s="34">
        <f t="shared" si="58"/>
        <v>42</v>
      </c>
      <c r="DT31" s="4">
        <f t="shared" si="59"/>
        <v>0</v>
      </c>
      <c r="DU31" s="4">
        <f t="shared" si="60"/>
        <v>9</v>
      </c>
      <c r="DV31" s="6">
        <f t="shared" si="14"/>
        <v>0.21428571428571427</v>
      </c>
      <c r="DW31" s="4">
        <f t="shared" si="61"/>
        <v>11</v>
      </c>
      <c r="DX31" s="4">
        <f t="shared" si="62"/>
        <v>0</v>
      </c>
      <c r="DY31" s="4">
        <f t="shared" si="63"/>
        <v>3</v>
      </c>
      <c r="DZ31" s="6">
        <f t="shared" si="15"/>
        <v>0.27272727272727271</v>
      </c>
      <c r="EA31" s="3">
        <f t="shared" si="66"/>
        <v>53</v>
      </c>
      <c r="EB31" s="3">
        <f t="shared" si="64"/>
        <v>0</v>
      </c>
      <c r="EC31" s="8">
        <f t="shared" si="65"/>
        <v>12</v>
      </c>
      <c r="ED31" s="37">
        <f t="shared" si="17"/>
        <v>0.22641509433962265</v>
      </c>
      <c r="EE31" s="66" t="str">
        <f t="shared" si="52"/>
        <v/>
      </c>
    </row>
    <row r="32" spans="1:135" s="7" customFormat="1" ht="13.5" customHeight="1">
      <c r="A32" s="117"/>
      <c r="B32" s="30" t="s">
        <v>19</v>
      </c>
      <c r="C32" s="49">
        <v>4</v>
      </c>
      <c r="D32" s="45">
        <v>0</v>
      </c>
      <c r="E32" s="45">
        <v>1</v>
      </c>
      <c r="F32" s="45">
        <v>4</v>
      </c>
      <c r="G32" s="45">
        <v>0</v>
      </c>
      <c r="H32" s="45">
        <v>0</v>
      </c>
      <c r="I32" s="3">
        <v>8</v>
      </c>
      <c r="J32" s="3">
        <v>0</v>
      </c>
      <c r="K32" s="3">
        <v>1</v>
      </c>
      <c r="L32" s="35">
        <v>0.125</v>
      </c>
      <c r="M32" s="4">
        <v>3</v>
      </c>
      <c r="N32" s="4">
        <v>0</v>
      </c>
      <c r="O32" s="4">
        <v>0</v>
      </c>
      <c r="P32" s="4">
        <v>1</v>
      </c>
      <c r="Q32" s="4">
        <v>0</v>
      </c>
      <c r="R32" s="4">
        <v>0</v>
      </c>
      <c r="S32" s="3">
        <v>4</v>
      </c>
      <c r="T32" s="3">
        <v>0</v>
      </c>
      <c r="U32" s="3">
        <v>0</v>
      </c>
      <c r="V32" s="5">
        <v>0</v>
      </c>
      <c r="W32" s="4">
        <v>8</v>
      </c>
      <c r="X32" s="4">
        <v>0</v>
      </c>
      <c r="Y32" s="4">
        <v>1</v>
      </c>
      <c r="Z32" s="4">
        <v>4</v>
      </c>
      <c r="AA32" s="4">
        <v>0</v>
      </c>
      <c r="AB32" s="4">
        <v>0</v>
      </c>
      <c r="AC32" s="3">
        <v>12</v>
      </c>
      <c r="AD32" s="3">
        <v>0</v>
      </c>
      <c r="AE32" s="3">
        <v>1</v>
      </c>
      <c r="AF32" s="5">
        <v>8.3333333333333329E-2</v>
      </c>
      <c r="AG32" s="4">
        <v>5</v>
      </c>
      <c r="AH32" s="4">
        <v>0</v>
      </c>
      <c r="AI32" s="4">
        <v>1</v>
      </c>
      <c r="AJ32" s="4">
        <v>2</v>
      </c>
      <c r="AK32" s="4">
        <v>1</v>
      </c>
      <c r="AL32" s="4">
        <v>0</v>
      </c>
      <c r="AM32" s="3">
        <v>7</v>
      </c>
      <c r="AN32" s="3">
        <v>1</v>
      </c>
      <c r="AO32" s="3">
        <v>1</v>
      </c>
      <c r="AP32" s="5">
        <v>0.2857142857142857</v>
      </c>
      <c r="AQ32" s="4">
        <v>4</v>
      </c>
      <c r="AR32" s="4">
        <v>0</v>
      </c>
      <c r="AS32" s="4">
        <v>0</v>
      </c>
      <c r="AT32" s="4">
        <v>2</v>
      </c>
      <c r="AU32" s="4">
        <v>0</v>
      </c>
      <c r="AV32" s="4">
        <v>0</v>
      </c>
      <c r="AW32" s="3">
        <v>6</v>
      </c>
      <c r="AX32" s="3">
        <v>0</v>
      </c>
      <c r="AY32" s="3">
        <v>0</v>
      </c>
      <c r="AZ32" s="5">
        <v>0</v>
      </c>
      <c r="BA32" s="4">
        <v>7</v>
      </c>
      <c r="BB32" s="4">
        <v>0</v>
      </c>
      <c r="BC32" s="4">
        <v>1</v>
      </c>
      <c r="BD32" s="4">
        <v>3</v>
      </c>
      <c r="BE32" s="4">
        <v>0</v>
      </c>
      <c r="BF32" s="4">
        <v>0</v>
      </c>
      <c r="BG32" s="3">
        <v>10</v>
      </c>
      <c r="BH32" s="3">
        <v>0</v>
      </c>
      <c r="BI32" s="3">
        <v>1</v>
      </c>
      <c r="BJ32" s="5">
        <v>0.1</v>
      </c>
      <c r="BK32" s="4">
        <v>6</v>
      </c>
      <c r="BL32" s="4">
        <v>2</v>
      </c>
      <c r="BM32" s="4">
        <v>0</v>
      </c>
      <c r="BN32" s="4">
        <v>1</v>
      </c>
      <c r="BO32" s="4">
        <v>0</v>
      </c>
      <c r="BP32" s="4">
        <v>0</v>
      </c>
      <c r="BQ32" s="3">
        <v>7</v>
      </c>
      <c r="BR32" s="3">
        <v>2</v>
      </c>
      <c r="BS32" s="3">
        <v>0</v>
      </c>
      <c r="BT32" s="5">
        <v>0.2857142857142857</v>
      </c>
      <c r="BU32" s="4">
        <v>5</v>
      </c>
      <c r="BV32" s="4">
        <v>0</v>
      </c>
      <c r="BW32" s="4">
        <v>0</v>
      </c>
      <c r="BX32" s="4">
        <v>1</v>
      </c>
      <c r="BY32" s="4">
        <v>0</v>
      </c>
      <c r="BZ32" s="4">
        <v>0</v>
      </c>
      <c r="CA32" s="3">
        <v>6</v>
      </c>
      <c r="CB32" s="3">
        <v>0</v>
      </c>
      <c r="CC32" s="3">
        <v>0</v>
      </c>
      <c r="CD32" s="5">
        <v>0</v>
      </c>
      <c r="CE32" s="4">
        <v>5</v>
      </c>
      <c r="CF32" s="4">
        <v>1</v>
      </c>
      <c r="CG32" s="4">
        <v>0</v>
      </c>
      <c r="CH32" s="4">
        <v>2</v>
      </c>
      <c r="CI32" s="4">
        <v>1</v>
      </c>
      <c r="CJ32" s="4">
        <v>0</v>
      </c>
      <c r="CK32" s="3">
        <v>7</v>
      </c>
      <c r="CL32" s="3">
        <v>2</v>
      </c>
      <c r="CM32" s="3">
        <v>0</v>
      </c>
      <c r="CN32" s="32">
        <v>0.2857142857142857</v>
      </c>
      <c r="CO32" s="34">
        <v>3</v>
      </c>
      <c r="CP32" s="4">
        <v>0</v>
      </c>
      <c r="CQ32" s="4">
        <v>0</v>
      </c>
      <c r="CR32" s="4">
        <v>3</v>
      </c>
      <c r="CS32" s="4">
        <v>1</v>
      </c>
      <c r="CT32" s="4">
        <v>0</v>
      </c>
      <c r="CU32" s="3">
        <v>6</v>
      </c>
      <c r="CV32" s="3">
        <v>1</v>
      </c>
      <c r="CW32" s="3">
        <v>0</v>
      </c>
      <c r="CX32" s="35">
        <v>0.16666666666666666</v>
      </c>
      <c r="CY32" s="94">
        <f>COUNTIFS('(手KEY資料)_展助來店'!$C:$C,'來店成交率_01-11'!$B32,'(手KEY資料)_展助來店'!$L:$L,$CY$2,'(手KEY資料)_展助來店'!$K:$K,"中和")</f>
        <v>0</v>
      </c>
      <c r="CZ32" s="95">
        <f>COUNTIFS('(有望系統)_來店成交現有客戶_01-10(累)'!$E:$E,$B32,'(有望系統)_來店成交現有客戶_01-10(累)'!$BJ:$BJ,$CY$2,'(有望系統)_來店成交現有客戶_01-10(累)'!$BM:$BM,$CY$2,'(有望系統)_來店成交現有客戶_01-10(累)'!$BN:$BN,"中和")</f>
        <v>0</v>
      </c>
      <c r="DA32" s="95">
        <f>COUNTIFS('(有望系統)_來店成交現有客戶_01-10(累)'!$E:$E,$B32,'(有望系統)_來店成交現有客戶_01-10(累)'!$BN:$BN,"中和",'(有望系統)_來店成交現有客戶_01-10(累)'!$BJ:$BJ,$CY$2)-CZ32</f>
        <v>0</v>
      </c>
      <c r="DB32" s="95">
        <f>COUNTIFS('(手KEY資料)_展助來店'!$C:$C,'來店成交率_01-11'!$B32,'(手KEY資料)_展助來店'!$L:$L,$CY$2,'(手KEY資料)_展助來店'!$K:$K,"新店")</f>
        <v>0</v>
      </c>
      <c r="DC32" s="95">
        <f>COUNTIFS('(有望系統)_來店成交現有客戶_01-10(累)'!$E:$E,$B32,'(有望系統)_來店成交現有客戶_01-10(累)'!$BJ:$BJ,$CY$2,'(有望系統)_來店成交現有客戶_01-10(累)'!$BM:$BM,$CY$2,'(有望系統)_來店成交現有客戶_01-10(累)'!$BN:$BN,"新店")</f>
        <v>0</v>
      </c>
      <c r="DD32" s="95">
        <f>COUNTIFS('(有望系統)_來店成交現有客戶_01-10(累)'!$E:$E,$B32,'(有望系統)_來店成交現有客戶_01-10(累)'!$BN:$BN,"新店",'(有望系統)_來店成交現有客戶_01-10(累)'!$BJ:$BJ,$CY$2)-DC32</f>
        <v>0</v>
      </c>
      <c r="DE32" s="3">
        <f t="shared" si="54"/>
        <v>0</v>
      </c>
      <c r="DF32" s="3">
        <f t="shared" si="55"/>
        <v>0</v>
      </c>
      <c r="DG32" s="3">
        <f t="shared" si="56"/>
        <v>0</v>
      </c>
      <c r="DH32" s="35">
        <f t="shared" si="57"/>
        <v>0</v>
      </c>
      <c r="DI32" s="34"/>
      <c r="DJ32" s="4"/>
      <c r="DK32" s="4"/>
      <c r="DL32" s="4"/>
      <c r="DM32" s="4"/>
      <c r="DN32" s="4"/>
      <c r="DO32" s="3"/>
      <c r="DP32" s="3"/>
      <c r="DQ32" s="3"/>
      <c r="DR32" s="35"/>
      <c r="DS32" s="34">
        <f t="shared" si="58"/>
        <v>50</v>
      </c>
      <c r="DT32" s="4">
        <f t="shared" si="59"/>
        <v>3</v>
      </c>
      <c r="DU32" s="4">
        <f t="shared" si="60"/>
        <v>4</v>
      </c>
      <c r="DV32" s="6">
        <f t="shared" si="14"/>
        <v>0.14000000000000001</v>
      </c>
      <c r="DW32" s="4">
        <f t="shared" si="61"/>
        <v>23</v>
      </c>
      <c r="DX32" s="4">
        <f t="shared" si="62"/>
        <v>3</v>
      </c>
      <c r="DY32" s="4">
        <f t="shared" si="63"/>
        <v>0</v>
      </c>
      <c r="DZ32" s="6">
        <f t="shared" si="15"/>
        <v>0.13043478260869565</v>
      </c>
      <c r="EA32" s="3">
        <f t="shared" si="66"/>
        <v>73</v>
      </c>
      <c r="EB32" s="3">
        <f t="shared" si="64"/>
        <v>6</v>
      </c>
      <c r="EC32" s="8">
        <f t="shared" si="65"/>
        <v>4</v>
      </c>
      <c r="ED32" s="37">
        <f t="shared" si="17"/>
        <v>0.13698630136986301</v>
      </c>
      <c r="EE32" s="66" t="str">
        <f t="shared" si="52"/>
        <v/>
      </c>
    </row>
    <row r="33" spans="1:137" s="7" customFormat="1" ht="13.5" customHeight="1">
      <c r="A33" s="117"/>
      <c r="B33" s="30" t="s">
        <v>15</v>
      </c>
      <c r="C33" s="49">
        <v>5</v>
      </c>
      <c r="D33" s="45">
        <v>0</v>
      </c>
      <c r="E33" s="45">
        <v>0</v>
      </c>
      <c r="F33" s="45">
        <v>1</v>
      </c>
      <c r="G33" s="45">
        <v>0</v>
      </c>
      <c r="H33" s="45">
        <v>0</v>
      </c>
      <c r="I33" s="3">
        <v>6</v>
      </c>
      <c r="J33" s="3">
        <v>0</v>
      </c>
      <c r="K33" s="3">
        <v>0</v>
      </c>
      <c r="L33" s="35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1</v>
      </c>
      <c r="S33" s="3">
        <v>0</v>
      </c>
      <c r="T33" s="3">
        <v>0</v>
      </c>
      <c r="U33" s="3">
        <v>1</v>
      </c>
      <c r="V33" s="5">
        <v>0</v>
      </c>
      <c r="W33" s="4">
        <v>5</v>
      </c>
      <c r="X33" s="4">
        <v>1</v>
      </c>
      <c r="Y33" s="4">
        <v>0</v>
      </c>
      <c r="Z33" s="4">
        <v>3</v>
      </c>
      <c r="AA33" s="4">
        <v>1</v>
      </c>
      <c r="AB33" s="4">
        <v>0</v>
      </c>
      <c r="AC33" s="3">
        <v>8</v>
      </c>
      <c r="AD33" s="3">
        <v>2</v>
      </c>
      <c r="AE33" s="3">
        <v>0</v>
      </c>
      <c r="AF33" s="5">
        <v>0.25</v>
      </c>
      <c r="AG33" s="4">
        <v>8</v>
      </c>
      <c r="AH33" s="4">
        <v>0</v>
      </c>
      <c r="AI33" s="4">
        <v>3</v>
      </c>
      <c r="AJ33" s="4">
        <v>2</v>
      </c>
      <c r="AK33" s="4">
        <v>0</v>
      </c>
      <c r="AL33" s="4">
        <v>0</v>
      </c>
      <c r="AM33" s="3">
        <v>10</v>
      </c>
      <c r="AN33" s="3">
        <v>0</v>
      </c>
      <c r="AO33" s="3">
        <v>3</v>
      </c>
      <c r="AP33" s="5">
        <v>0.3</v>
      </c>
      <c r="AQ33" s="4">
        <v>3</v>
      </c>
      <c r="AR33" s="4">
        <v>0</v>
      </c>
      <c r="AS33" s="4">
        <v>0</v>
      </c>
      <c r="AT33" s="4">
        <v>3</v>
      </c>
      <c r="AU33" s="4">
        <v>0</v>
      </c>
      <c r="AV33" s="4">
        <v>0</v>
      </c>
      <c r="AW33" s="3">
        <v>6</v>
      </c>
      <c r="AX33" s="3">
        <v>0</v>
      </c>
      <c r="AY33" s="3">
        <v>0</v>
      </c>
      <c r="AZ33" s="5">
        <v>0</v>
      </c>
      <c r="BA33" s="4">
        <v>3</v>
      </c>
      <c r="BB33" s="4">
        <v>0</v>
      </c>
      <c r="BC33" s="4">
        <v>0</v>
      </c>
      <c r="BD33" s="4">
        <v>1</v>
      </c>
      <c r="BE33" s="4">
        <v>0</v>
      </c>
      <c r="BF33" s="4">
        <v>0</v>
      </c>
      <c r="BG33" s="3">
        <v>4</v>
      </c>
      <c r="BH33" s="3">
        <v>0</v>
      </c>
      <c r="BI33" s="3">
        <v>0</v>
      </c>
      <c r="BJ33" s="5">
        <v>0</v>
      </c>
      <c r="BK33" s="4">
        <v>2</v>
      </c>
      <c r="BL33" s="4">
        <v>0</v>
      </c>
      <c r="BM33" s="4">
        <v>1</v>
      </c>
      <c r="BN33" s="4">
        <v>0</v>
      </c>
      <c r="BO33" s="4">
        <v>0</v>
      </c>
      <c r="BP33" s="4">
        <v>0</v>
      </c>
      <c r="BQ33" s="3">
        <v>2</v>
      </c>
      <c r="BR33" s="3">
        <v>0</v>
      </c>
      <c r="BS33" s="3">
        <v>1</v>
      </c>
      <c r="BT33" s="5">
        <v>0.5</v>
      </c>
      <c r="BU33" s="4">
        <v>3</v>
      </c>
      <c r="BV33" s="4">
        <v>1</v>
      </c>
      <c r="BW33" s="4">
        <v>1</v>
      </c>
      <c r="BX33" s="4">
        <v>1</v>
      </c>
      <c r="BY33" s="4">
        <v>0</v>
      </c>
      <c r="BZ33" s="4">
        <v>0</v>
      </c>
      <c r="CA33" s="3">
        <v>4</v>
      </c>
      <c r="CB33" s="3">
        <v>1</v>
      </c>
      <c r="CC33" s="3">
        <v>1</v>
      </c>
      <c r="CD33" s="5">
        <v>0.5</v>
      </c>
      <c r="CE33" s="4">
        <v>5</v>
      </c>
      <c r="CF33" s="4">
        <v>1</v>
      </c>
      <c r="CG33" s="4">
        <v>0</v>
      </c>
      <c r="CH33" s="4">
        <v>1</v>
      </c>
      <c r="CI33" s="4">
        <v>0</v>
      </c>
      <c r="CJ33" s="4">
        <v>0</v>
      </c>
      <c r="CK33" s="3">
        <v>6</v>
      </c>
      <c r="CL33" s="3">
        <v>1</v>
      </c>
      <c r="CM33" s="3">
        <v>0</v>
      </c>
      <c r="CN33" s="32">
        <v>0.16666666666666666</v>
      </c>
      <c r="CO33" s="34">
        <v>6</v>
      </c>
      <c r="CP33" s="4">
        <v>0</v>
      </c>
      <c r="CQ33" s="4">
        <v>1</v>
      </c>
      <c r="CR33" s="4">
        <v>3</v>
      </c>
      <c r="CS33" s="4">
        <v>0</v>
      </c>
      <c r="CT33" s="4">
        <v>2</v>
      </c>
      <c r="CU33" s="3">
        <v>9</v>
      </c>
      <c r="CV33" s="3">
        <v>0</v>
      </c>
      <c r="CW33" s="3">
        <v>3</v>
      </c>
      <c r="CX33" s="35">
        <v>0.33333333333333331</v>
      </c>
      <c r="CY33" s="94">
        <f>COUNTIFS('(手KEY資料)_展助來店'!$C:$C,'來店成交率_01-11'!$B33,'(手KEY資料)_展助來店'!$L:$L,$CY$2,'(手KEY資料)_展助來店'!$K:$K,"中和")</f>
        <v>0</v>
      </c>
      <c r="CZ33" s="95">
        <f>COUNTIFS('(有望系統)_來店成交現有客戶_01-10(累)'!$E:$E,$B33,'(有望系統)_來店成交現有客戶_01-10(累)'!$BJ:$BJ,$CY$2,'(有望系統)_來店成交現有客戶_01-10(累)'!$BM:$BM,$CY$2,'(有望系統)_來店成交現有客戶_01-10(累)'!$BN:$BN,"中和")</f>
        <v>0</v>
      </c>
      <c r="DA33" s="95">
        <f>COUNTIFS('(有望系統)_來店成交現有客戶_01-10(累)'!$E:$E,$B33,'(有望系統)_來店成交現有客戶_01-10(累)'!$BN:$BN,"中和",'(有望系統)_來店成交現有客戶_01-10(累)'!$BJ:$BJ,$CY$2)-CZ33</f>
        <v>0</v>
      </c>
      <c r="DB33" s="95">
        <f>COUNTIFS('(手KEY資料)_展助來店'!$C:$C,'來店成交率_01-11'!$B33,'(手KEY資料)_展助來店'!$L:$L,$CY$2,'(手KEY資料)_展助來店'!$K:$K,"新店")</f>
        <v>0</v>
      </c>
      <c r="DC33" s="95">
        <f>COUNTIFS('(有望系統)_來店成交現有客戶_01-10(累)'!$E:$E,$B33,'(有望系統)_來店成交現有客戶_01-10(累)'!$BJ:$BJ,$CY$2,'(有望系統)_來店成交現有客戶_01-10(累)'!$BM:$BM,$CY$2,'(有望系統)_來店成交現有客戶_01-10(累)'!$BN:$BN,"新店")</f>
        <v>0</v>
      </c>
      <c r="DD33" s="95">
        <f>COUNTIFS('(有望系統)_來店成交現有客戶_01-10(累)'!$E:$E,$B33,'(有望系統)_來店成交現有客戶_01-10(累)'!$BN:$BN,"新店",'(有望系統)_來店成交現有客戶_01-10(累)'!$BJ:$BJ,$CY$2)-DC33</f>
        <v>0</v>
      </c>
      <c r="DE33" s="3">
        <f t="shared" si="54"/>
        <v>0</v>
      </c>
      <c r="DF33" s="3">
        <f t="shared" si="55"/>
        <v>0</v>
      </c>
      <c r="DG33" s="3">
        <f t="shared" si="56"/>
        <v>0</v>
      </c>
      <c r="DH33" s="35">
        <f t="shared" si="57"/>
        <v>0</v>
      </c>
      <c r="DI33" s="34"/>
      <c r="DJ33" s="4"/>
      <c r="DK33" s="63"/>
      <c r="DL33" s="4"/>
      <c r="DM33" s="4"/>
      <c r="DN33" s="4"/>
      <c r="DO33" s="3"/>
      <c r="DP33" s="3"/>
      <c r="DQ33" s="3"/>
      <c r="DR33" s="35"/>
      <c r="DS33" s="34">
        <f t="shared" si="58"/>
        <v>40</v>
      </c>
      <c r="DT33" s="4">
        <f t="shared" si="59"/>
        <v>3</v>
      </c>
      <c r="DU33" s="4">
        <f t="shared" si="60"/>
        <v>6</v>
      </c>
      <c r="DV33" s="6">
        <f t="shared" si="14"/>
        <v>0.22500000000000001</v>
      </c>
      <c r="DW33" s="4">
        <f t="shared" si="61"/>
        <v>15</v>
      </c>
      <c r="DX33" s="4">
        <f t="shared" si="62"/>
        <v>1</v>
      </c>
      <c r="DY33" s="4">
        <f t="shared" si="63"/>
        <v>3</v>
      </c>
      <c r="DZ33" s="6">
        <f t="shared" si="15"/>
        <v>0.26666666666666666</v>
      </c>
      <c r="EA33" s="3">
        <f t="shared" si="66"/>
        <v>55</v>
      </c>
      <c r="EB33" s="3">
        <f t="shared" si="64"/>
        <v>4</v>
      </c>
      <c r="EC33" s="8">
        <f t="shared" si="65"/>
        <v>9</v>
      </c>
      <c r="ED33" s="37">
        <f t="shared" si="17"/>
        <v>0.23636363636363636</v>
      </c>
      <c r="EE33" s="66">
        <f t="shared" si="52"/>
        <v>2</v>
      </c>
      <c r="EF33" s="7">
        <f>2727/32</f>
        <v>85.21875</v>
      </c>
      <c r="EG33" s="67" t="s">
        <v>66</v>
      </c>
    </row>
    <row r="34" spans="1:137" s="7" customFormat="1" ht="13.5" customHeight="1">
      <c r="A34" s="117"/>
      <c r="B34" s="30" t="s">
        <v>0</v>
      </c>
      <c r="C34" s="49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3">
        <v>0</v>
      </c>
      <c r="J34" s="3">
        <v>0</v>
      </c>
      <c r="K34" s="3">
        <v>0</v>
      </c>
      <c r="L34" s="35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3">
        <v>0</v>
      </c>
      <c r="T34" s="3">
        <v>0</v>
      </c>
      <c r="U34" s="3">
        <v>0</v>
      </c>
      <c r="V34" s="5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3">
        <v>0</v>
      </c>
      <c r="AD34" s="3">
        <v>0</v>
      </c>
      <c r="AE34" s="3">
        <v>0</v>
      </c>
      <c r="AF34" s="5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3">
        <v>0</v>
      </c>
      <c r="AN34" s="3">
        <v>0</v>
      </c>
      <c r="AO34" s="3">
        <v>0</v>
      </c>
      <c r="AP34" s="5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3">
        <v>0</v>
      </c>
      <c r="AX34" s="3">
        <v>0</v>
      </c>
      <c r="AY34" s="3">
        <v>0</v>
      </c>
      <c r="AZ34" s="5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3">
        <v>0</v>
      </c>
      <c r="BH34" s="3">
        <v>0</v>
      </c>
      <c r="BI34" s="3">
        <v>0</v>
      </c>
      <c r="BJ34" s="5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3">
        <v>0</v>
      </c>
      <c r="BR34" s="3">
        <v>0</v>
      </c>
      <c r="BS34" s="3">
        <v>0</v>
      </c>
      <c r="BT34" s="5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3">
        <v>0</v>
      </c>
      <c r="CB34" s="3">
        <v>0</v>
      </c>
      <c r="CC34" s="3">
        <v>0</v>
      </c>
      <c r="CD34" s="5">
        <v>0</v>
      </c>
      <c r="CE34" s="4">
        <v>0</v>
      </c>
      <c r="CF34" s="4">
        <v>0</v>
      </c>
      <c r="CG34" s="4">
        <v>0</v>
      </c>
      <c r="CH34" s="4">
        <v>0</v>
      </c>
      <c r="CI34" s="4">
        <v>0</v>
      </c>
      <c r="CJ34" s="4">
        <v>0</v>
      </c>
      <c r="CK34" s="3">
        <v>0</v>
      </c>
      <c r="CL34" s="3">
        <v>0</v>
      </c>
      <c r="CM34" s="3">
        <v>0</v>
      </c>
      <c r="CN34" s="32">
        <v>0</v>
      </c>
      <c r="CO34" s="34"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3">
        <v>0</v>
      </c>
      <c r="CV34" s="3">
        <v>0</v>
      </c>
      <c r="CW34" s="3">
        <v>0</v>
      </c>
      <c r="CX34" s="35">
        <v>0</v>
      </c>
      <c r="CY34" s="94">
        <f>COUNTIFS('(手KEY資料)_展助來店'!$C:$C,'來店成交率_01-11'!$B34,'(手KEY資料)_展助來店'!$L:$L,$CY$2,'(手KEY資料)_展助來店'!$K:$K,"中和")</f>
        <v>0</v>
      </c>
      <c r="CZ34" s="95">
        <f>COUNTIFS('(有望系統)_來店成交現有客戶_01-10(累)'!$E:$E,$B34,'(有望系統)_來店成交現有客戶_01-10(累)'!$BJ:$BJ,$CY$2,'(有望系統)_來店成交現有客戶_01-10(累)'!$BM:$BM,$CY$2,'(有望系統)_來店成交現有客戶_01-10(累)'!$BN:$BN,"中和")</f>
        <v>0</v>
      </c>
      <c r="DA34" s="95">
        <f>COUNTIFS('(有望系統)_來店成交現有客戶_01-10(累)'!$E:$E,$B34,'(有望系統)_來店成交現有客戶_01-10(累)'!$BN:$BN,"中和",'(有望系統)_來店成交現有客戶_01-10(累)'!$BJ:$BJ,$CY$2)-CZ34</f>
        <v>0</v>
      </c>
      <c r="DB34" s="95">
        <f>COUNTIFS('(手KEY資料)_展助來店'!$C:$C,'來店成交率_01-11'!$B34,'(手KEY資料)_展助來店'!$L:$L,$CY$2,'(手KEY資料)_展助來店'!$K:$K,"新店")</f>
        <v>0</v>
      </c>
      <c r="DC34" s="95">
        <f>COUNTIFS('(有望系統)_來店成交現有客戶_01-10(累)'!$E:$E,$B34,'(有望系統)_來店成交現有客戶_01-10(累)'!$BJ:$BJ,$CY$2,'(有望系統)_來店成交現有客戶_01-10(累)'!$BM:$BM,$CY$2,'(有望系統)_來店成交現有客戶_01-10(累)'!$BN:$BN,"新店")</f>
        <v>0</v>
      </c>
      <c r="DD34" s="95">
        <f>COUNTIFS('(有望系統)_來店成交現有客戶_01-10(累)'!$E:$E,$B34,'(有望系統)_來店成交現有客戶_01-10(累)'!$BN:$BN,"新店",'(有望系統)_來店成交現有客戶_01-10(累)'!$BJ:$BJ,$CY$2)-DC34</f>
        <v>0</v>
      </c>
      <c r="DE34" s="3">
        <f t="shared" si="54"/>
        <v>0</v>
      </c>
      <c r="DF34" s="3">
        <f t="shared" si="55"/>
        <v>0</v>
      </c>
      <c r="DG34" s="3">
        <f t="shared" si="56"/>
        <v>0</v>
      </c>
      <c r="DH34" s="35">
        <f t="shared" si="57"/>
        <v>0</v>
      </c>
      <c r="DI34" s="34"/>
      <c r="DJ34" s="4"/>
      <c r="DK34" s="4"/>
      <c r="DL34" s="4"/>
      <c r="DM34" s="4"/>
      <c r="DN34" s="63"/>
      <c r="DO34" s="3"/>
      <c r="DP34" s="3"/>
      <c r="DQ34" s="3"/>
      <c r="DR34" s="35"/>
      <c r="DS34" s="34">
        <f t="shared" si="58"/>
        <v>0</v>
      </c>
      <c r="DT34" s="4">
        <f t="shared" si="59"/>
        <v>0</v>
      </c>
      <c r="DU34" s="4">
        <f t="shared" si="60"/>
        <v>0</v>
      </c>
      <c r="DV34" s="6">
        <f t="shared" si="14"/>
        <v>0</v>
      </c>
      <c r="DW34" s="4">
        <f t="shared" si="61"/>
        <v>0</v>
      </c>
      <c r="DX34" s="4">
        <f t="shared" si="62"/>
        <v>0</v>
      </c>
      <c r="DY34" s="4">
        <f t="shared" si="63"/>
        <v>0</v>
      </c>
      <c r="DZ34" s="6">
        <f t="shared" si="15"/>
        <v>0</v>
      </c>
      <c r="EA34" s="3">
        <f t="shared" si="66"/>
        <v>0</v>
      </c>
      <c r="EB34" s="3">
        <f t="shared" si="64"/>
        <v>0</v>
      </c>
      <c r="EC34" s="8">
        <f t="shared" si="65"/>
        <v>0</v>
      </c>
      <c r="ED34" s="37">
        <f t="shared" si="17"/>
        <v>0</v>
      </c>
      <c r="EE34" s="66" t="str">
        <f t="shared" si="52"/>
        <v/>
      </c>
      <c r="EG34" s="67" t="s">
        <v>67</v>
      </c>
    </row>
    <row r="35" spans="1:137" s="7" customFormat="1" ht="13.5" customHeight="1">
      <c r="A35" s="117"/>
      <c r="B35" s="85" t="s">
        <v>142</v>
      </c>
      <c r="C35" s="49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3">
        <v>0</v>
      </c>
      <c r="J35" s="3">
        <v>0</v>
      </c>
      <c r="K35" s="3">
        <v>0</v>
      </c>
      <c r="L35" s="35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3">
        <v>0</v>
      </c>
      <c r="T35" s="3">
        <v>0</v>
      </c>
      <c r="U35" s="3">
        <v>0</v>
      </c>
      <c r="V35" s="5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3">
        <v>0</v>
      </c>
      <c r="AD35" s="3">
        <v>0</v>
      </c>
      <c r="AE35" s="3">
        <v>0</v>
      </c>
      <c r="AF35" s="5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3">
        <v>0</v>
      </c>
      <c r="AN35" s="3">
        <v>0</v>
      </c>
      <c r="AO35" s="3">
        <v>0</v>
      </c>
      <c r="AP35" s="5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3">
        <v>0</v>
      </c>
      <c r="AX35" s="3">
        <v>0</v>
      </c>
      <c r="AY35" s="3">
        <v>0</v>
      </c>
      <c r="AZ35" s="5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3">
        <v>0</v>
      </c>
      <c r="BH35" s="3">
        <v>0</v>
      </c>
      <c r="BI35" s="3">
        <v>0</v>
      </c>
      <c r="BJ35" s="5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3">
        <v>0</v>
      </c>
      <c r="BR35" s="3">
        <v>0</v>
      </c>
      <c r="BS35" s="3">
        <v>0</v>
      </c>
      <c r="BT35" s="5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3">
        <v>0</v>
      </c>
      <c r="CB35" s="3">
        <v>0</v>
      </c>
      <c r="CC35" s="3">
        <v>0</v>
      </c>
      <c r="CD35" s="5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  <c r="CJ35" s="4">
        <v>0</v>
      </c>
      <c r="CK35" s="3">
        <v>0</v>
      </c>
      <c r="CL35" s="3">
        <v>0</v>
      </c>
      <c r="CM35" s="3">
        <v>0</v>
      </c>
      <c r="CN35" s="32">
        <v>0</v>
      </c>
      <c r="CO35" s="34"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3">
        <v>0</v>
      </c>
      <c r="CV35" s="3">
        <v>0</v>
      </c>
      <c r="CW35" s="3">
        <v>0</v>
      </c>
      <c r="CX35" s="35">
        <v>0</v>
      </c>
      <c r="CY35" s="94">
        <f>COUNTIFS('(手KEY資料)_展助來店'!$C:$C,'來店成交率_01-11'!$B35,'(手KEY資料)_展助來店'!$L:$L,$CY$2,'(手KEY資料)_展助來店'!$K:$K,"中和")</f>
        <v>0</v>
      </c>
      <c r="CZ35" s="95">
        <f>COUNTIFS('(有望系統)_來店成交現有客戶_01-10(累)'!$E:$E,$B35,'(有望系統)_來店成交現有客戶_01-10(累)'!$BJ:$BJ,$CY$2,'(有望系統)_來店成交現有客戶_01-10(累)'!$BM:$BM,$CY$2,'(有望系統)_來店成交現有客戶_01-10(累)'!$BN:$BN,"中和")</f>
        <v>0</v>
      </c>
      <c r="DA35" s="95">
        <f>COUNTIFS('(有望系統)_來店成交現有客戶_01-10(累)'!$E:$E,$B35,'(有望系統)_來店成交現有客戶_01-10(累)'!$BN:$BN,"中和",'(有望系統)_來店成交現有客戶_01-10(累)'!$BJ:$BJ,$CY$2)-CZ35</f>
        <v>0</v>
      </c>
      <c r="DB35" s="95">
        <f>COUNTIFS('(手KEY資料)_展助來店'!$C:$C,'來店成交率_01-11'!$B35,'(手KEY資料)_展助來店'!$L:$L,$CY$2,'(手KEY資料)_展助來店'!$K:$K,"新店")</f>
        <v>0</v>
      </c>
      <c r="DC35" s="95">
        <f>COUNTIFS('(有望系統)_來店成交現有客戶_01-10(累)'!$E:$E,$B35,'(有望系統)_來店成交現有客戶_01-10(累)'!$BJ:$BJ,$CY$2,'(有望系統)_來店成交現有客戶_01-10(累)'!$BM:$BM,$CY$2,'(有望系統)_來店成交現有客戶_01-10(累)'!$BN:$BN,"新店")</f>
        <v>0</v>
      </c>
      <c r="DD35" s="95">
        <f>COUNTIFS('(有望系統)_來店成交現有客戶_01-10(累)'!$E:$E,$B35,'(有望系統)_來店成交現有客戶_01-10(累)'!$BN:$BN,"新店",'(有望系統)_來店成交現有客戶_01-10(累)'!$BJ:$BJ,$CY$2)-DC35</f>
        <v>0</v>
      </c>
      <c r="DE35" s="3">
        <f t="shared" si="54"/>
        <v>0</v>
      </c>
      <c r="DF35" s="3">
        <f t="shared" si="55"/>
        <v>0</v>
      </c>
      <c r="DG35" s="3">
        <f t="shared" si="56"/>
        <v>0</v>
      </c>
      <c r="DH35" s="35">
        <f t="shared" si="57"/>
        <v>0</v>
      </c>
      <c r="DI35" s="34"/>
      <c r="DJ35" s="4"/>
      <c r="DK35" s="4"/>
      <c r="DL35" s="4"/>
      <c r="DM35" s="4"/>
      <c r="DN35" s="4"/>
      <c r="DO35" s="3"/>
      <c r="DP35" s="3"/>
      <c r="DQ35" s="3"/>
      <c r="DR35" s="35"/>
      <c r="DS35" s="34">
        <f t="shared" si="58"/>
        <v>0</v>
      </c>
      <c r="DT35" s="4">
        <f t="shared" si="59"/>
        <v>0</v>
      </c>
      <c r="DU35" s="4">
        <f t="shared" si="60"/>
        <v>0</v>
      </c>
      <c r="DV35" s="6">
        <f t="shared" si="14"/>
        <v>0</v>
      </c>
      <c r="DW35" s="4">
        <f t="shared" si="61"/>
        <v>0</v>
      </c>
      <c r="DX35" s="4">
        <f t="shared" si="62"/>
        <v>0</v>
      </c>
      <c r="DY35" s="4">
        <f t="shared" si="63"/>
        <v>0</v>
      </c>
      <c r="DZ35" s="6">
        <f t="shared" si="15"/>
        <v>0</v>
      </c>
      <c r="EA35" s="3">
        <f t="shared" si="66"/>
        <v>0</v>
      </c>
      <c r="EB35" s="3">
        <f t="shared" si="64"/>
        <v>0</v>
      </c>
      <c r="EC35" s="8">
        <f t="shared" si="65"/>
        <v>0</v>
      </c>
      <c r="ED35" s="37">
        <f t="shared" si="17"/>
        <v>0</v>
      </c>
      <c r="EE35" s="66" t="str">
        <f t="shared" si="52"/>
        <v/>
      </c>
    </row>
    <row r="36" spans="1:137" s="7" customFormat="1" ht="13.5" customHeight="1">
      <c r="A36" s="117"/>
      <c r="B36" s="85" t="s">
        <v>2</v>
      </c>
      <c r="C36" s="49">
        <v>7</v>
      </c>
      <c r="D36" s="45">
        <v>1</v>
      </c>
      <c r="E36" s="45">
        <v>0</v>
      </c>
      <c r="F36" s="45">
        <v>0</v>
      </c>
      <c r="G36" s="45">
        <v>0</v>
      </c>
      <c r="H36" s="45">
        <v>0</v>
      </c>
      <c r="I36" s="3">
        <v>7</v>
      </c>
      <c r="J36" s="3">
        <v>1</v>
      </c>
      <c r="K36" s="3">
        <v>0</v>
      </c>
      <c r="L36" s="35">
        <v>0.14285714285714285</v>
      </c>
      <c r="M36" s="4">
        <v>3</v>
      </c>
      <c r="N36" s="4">
        <v>0</v>
      </c>
      <c r="O36" s="4">
        <v>0</v>
      </c>
      <c r="P36" s="4">
        <v>3</v>
      </c>
      <c r="Q36" s="4">
        <v>0</v>
      </c>
      <c r="R36" s="4">
        <v>0</v>
      </c>
      <c r="S36" s="3">
        <v>6</v>
      </c>
      <c r="T36" s="3">
        <v>0</v>
      </c>
      <c r="U36" s="3">
        <v>0</v>
      </c>
      <c r="V36" s="5">
        <v>0</v>
      </c>
      <c r="W36" s="4">
        <v>9</v>
      </c>
      <c r="X36" s="4">
        <v>3</v>
      </c>
      <c r="Y36" s="4">
        <v>0</v>
      </c>
      <c r="Z36" s="4">
        <v>2</v>
      </c>
      <c r="AA36" s="4">
        <v>0</v>
      </c>
      <c r="AB36" s="4">
        <v>0</v>
      </c>
      <c r="AC36" s="3">
        <v>11</v>
      </c>
      <c r="AD36" s="3">
        <v>3</v>
      </c>
      <c r="AE36" s="3">
        <v>0</v>
      </c>
      <c r="AF36" s="5">
        <v>0.27272727272727271</v>
      </c>
      <c r="AG36" s="4">
        <v>9</v>
      </c>
      <c r="AH36" s="4">
        <v>0</v>
      </c>
      <c r="AI36" s="4">
        <v>1</v>
      </c>
      <c r="AJ36" s="4">
        <v>3</v>
      </c>
      <c r="AK36" s="4">
        <v>0</v>
      </c>
      <c r="AL36" s="4">
        <v>1</v>
      </c>
      <c r="AM36" s="3">
        <v>12</v>
      </c>
      <c r="AN36" s="3">
        <v>0</v>
      </c>
      <c r="AO36" s="3">
        <v>2</v>
      </c>
      <c r="AP36" s="5">
        <v>0.16666666666666666</v>
      </c>
      <c r="AQ36" s="4">
        <v>3</v>
      </c>
      <c r="AR36" s="4">
        <v>0</v>
      </c>
      <c r="AS36" s="4">
        <v>1</v>
      </c>
      <c r="AT36" s="4">
        <v>1</v>
      </c>
      <c r="AU36" s="4">
        <v>0</v>
      </c>
      <c r="AV36" s="4">
        <v>0</v>
      </c>
      <c r="AW36" s="3">
        <v>4</v>
      </c>
      <c r="AX36" s="3">
        <v>0</v>
      </c>
      <c r="AY36" s="3">
        <v>1</v>
      </c>
      <c r="AZ36" s="5">
        <v>0.25</v>
      </c>
      <c r="BA36" s="4">
        <v>4</v>
      </c>
      <c r="BB36" s="4">
        <v>0</v>
      </c>
      <c r="BC36" s="4">
        <v>0</v>
      </c>
      <c r="BD36" s="4">
        <v>2</v>
      </c>
      <c r="BE36" s="4">
        <v>0</v>
      </c>
      <c r="BF36" s="4">
        <v>0</v>
      </c>
      <c r="BG36" s="3">
        <v>6</v>
      </c>
      <c r="BH36" s="3">
        <v>0</v>
      </c>
      <c r="BI36" s="3">
        <v>0</v>
      </c>
      <c r="BJ36" s="5">
        <v>0</v>
      </c>
      <c r="BK36" s="4">
        <v>6</v>
      </c>
      <c r="BL36" s="4">
        <v>0</v>
      </c>
      <c r="BM36" s="4">
        <v>0</v>
      </c>
      <c r="BN36" s="4">
        <v>2</v>
      </c>
      <c r="BO36" s="4">
        <v>0</v>
      </c>
      <c r="BP36" s="4">
        <v>0</v>
      </c>
      <c r="BQ36" s="3">
        <v>8</v>
      </c>
      <c r="BR36" s="3">
        <v>0</v>
      </c>
      <c r="BS36" s="3">
        <v>0</v>
      </c>
      <c r="BT36" s="5">
        <v>0</v>
      </c>
      <c r="BU36" s="4">
        <v>4</v>
      </c>
      <c r="BV36" s="4">
        <v>0</v>
      </c>
      <c r="BW36" s="4">
        <v>0</v>
      </c>
      <c r="BX36" s="4">
        <v>2</v>
      </c>
      <c r="BY36" s="4">
        <v>0</v>
      </c>
      <c r="BZ36" s="4">
        <v>0</v>
      </c>
      <c r="CA36" s="3">
        <v>6</v>
      </c>
      <c r="CB36" s="3">
        <v>0</v>
      </c>
      <c r="CC36" s="3">
        <v>0</v>
      </c>
      <c r="CD36" s="5">
        <v>0</v>
      </c>
      <c r="CE36" s="4">
        <v>4</v>
      </c>
      <c r="CF36" s="4">
        <v>1</v>
      </c>
      <c r="CG36" s="4">
        <v>1</v>
      </c>
      <c r="CH36" s="4">
        <v>1</v>
      </c>
      <c r="CI36" s="4">
        <v>0</v>
      </c>
      <c r="CJ36" s="4">
        <v>0</v>
      </c>
      <c r="CK36" s="3">
        <v>5</v>
      </c>
      <c r="CL36" s="3">
        <v>1</v>
      </c>
      <c r="CM36" s="3">
        <v>1</v>
      </c>
      <c r="CN36" s="32">
        <v>0.4</v>
      </c>
      <c r="CO36" s="34">
        <v>9</v>
      </c>
      <c r="CP36" s="4">
        <v>0</v>
      </c>
      <c r="CQ36" s="4">
        <v>1</v>
      </c>
      <c r="CR36" s="4">
        <v>3</v>
      </c>
      <c r="CS36" s="4">
        <v>0</v>
      </c>
      <c r="CT36" s="4">
        <v>0</v>
      </c>
      <c r="CU36" s="3">
        <v>12</v>
      </c>
      <c r="CV36" s="3">
        <v>0</v>
      </c>
      <c r="CW36" s="3">
        <v>1</v>
      </c>
      <c r="CX36" s="35">
        <v>8.3333333333333329E-2</v>
      </c>
      <c r="CY36" s="94">
        <f>COUNTIFS('(手KEY資料)_展助來店'!$C:$C,'來店成交率_01-11'!$B36,'(手KEY資料)_展助來店'!$L:$L,$CY$2,'(手KEY資料)_展助來店'!$K:$K,"中和")</f>
        <v>0</v>
      </c>
      <c r="CZ36" s="95">
        <f>COUNTIFS('(有望系統)_來店成交現有客戶_01-10(累)'!$E:$E,$B36,'(有望系統)_來店成交現有客戶_01-10(累)'!$BJ:$BJ,$CY$2,'(有望系統)_來店成交現有客戶_01-10(累)'!$BM:$BM,$CY$2,'(有望系統)_來店成交現有客戶_01-10(累)'!$BN:$BN,"中和")</f>
        <v>0</v>
      </c>
      <c r="DA36" s="95">
        <f>COUNTIFS('(有望系統)_來店成交現有客戶_01-10(累)'!$E:$E,$B36,'(有望系統)_來店成交現有客戶_01-10(累)'!$BN:$BN,"中和",'(有望系統)_來店成交現有客戶_01-10(累)'!$BJ:$BJ,$CY$2)-CZ36</f>
        <v>0</v>
      </c>
      <c r="DB36" s="95">
        <f>COUNTIFS('(手KEY資料)_展助來店'!$C:$C,'來店成交率_01-11'!$B36,'(手KEY資料)_展助來店'!$L:$L,$CY$2,'(手KEY資料)_展助來店'!$K:$K,"新店")</f>
        <v>0</v>
      </c>
      <c r="DC36" s="95">
        <f>COUNTIFS('(有望系統)_來店成交現有客戶_01-10(累)'!$E:$E,$B36,'(有望系統)_來店成交現有客戶_01-10(累)'!$BJ:$BJ,$CY$2,'(有望系統)_來店成交現有客戶_01-10(累)'!$BM:$BM,$CY$2,'(有望系統)_來店成交現有客戶_01-10(累)'!$BN:$BN,"新店")</f>
        <v>0</v>
      </c>
      <c r="DD36" s="95">
        <f>COUNTIFS('(有望系統)_來店成交現有客戶_01-10(累)'!$E:$E,$B36,'(有望系統)_來店成交現有客戶_01-10(累)'!$BN:$BN,"新店",'(有望系統)_來店成交現有客戶_01-10(累)'!$BJ:$BJ,$CY$2)-DC36</f>
        <v>0</v>
      </c>
      <c r="DE36" s="3">
        <f t="shared" si="54"/>
        <v>0</v>
      </c>
      <c r="DF36" s="3">
        <f t="shared" si="55"/>
        <v>0</v>
      </c>
      <c r="DG36" s="3">
        <f t="shared" si="56"/>
        <v>0</v>
      </c>
      <c r="DH36" s="35">
        <f t="shared" si="57"/>
        <v>0</v>
      </c>
      <c r="DI36" s="34"/>
      <c r="DJ36" s="63"/>
      <c r="DK36" s="4"/>
      <c r="DL36" s="4"/>
      <c r="DM36" s="4"/>
      <c r="DN36" s="4"/>
      <c r="DO36" s="3"/>
      <c r="DP36" s="3"/>
      <c r="DQ36" s="3"/>
      <c r="DR36" s="35"/>
      <c r="DS36" s="34">
        <f t="shared" si="58"/>
        <v>58</v>
      </c>
      <c r="DT36" s="4">
        <f t="shared" si="59"/>
        <v>5</v>
      </c>
      <c r="DU36" s="4">
        <f t="shared" si="60"/>
        <v>4</v>
      </c>
      <c r="DV36" s="6">
        <f t="shared" si="14"/>
        <v>0.15517241379310345</v>
      </c>
      <c r="DW36" s="4">
        <f t="shared" si="61"/>
        <v>19</v>
      </c>
      <c r="DX36" s="4">
        <f t="shared" si="62"/>
        <v>0</v>
      </c>
      <c r="DY36" s="4">
        <f t="shared" si="63"/>
        <v>1</v>
      </c>
      <c r="DZ36" s="6">
        <f t="shared" si="15"/>
        <v>5.2631578947368418E-2</v>
      </c>
      <c r="EA36" s="3">
        <f t="shared" si="66"/>
        <v>77</v>
      </c>
      <c r="EB36" s="3">
        <f t="shared" si="64"/>
        <v>5</v>
      </c>
      <c r="EC36" s="8">
        <f t="shared" si="65"/>
        <v>5</v>
      </c>
      <c r="ED36" s="37">
        <f t="shared" si="17"/>
        <v>0.12987012987012986</v>
      </c>
      <c r="EE36" s="66" t="str">
        <f t="shared" si="52"/>
        <v/>
      </c>
    </row>
    <row r="37" spans="1:137" s="7" customFormat="1" ht="13.5" customHeight="1">
      <c r="A37" s="117"/>
      <c r="B37" s="85" t="s">
        <v>6</v>
      </c>
      <c r="C37" s="49">
        <v>5</v>
      </c>
      <c r="D37" s="45">
        <v>2</v>
      </c>
      <c r="E37" s="45">
        <v>0</v>
      </c>
      <c r="F37" s="45">
        <v>0</v>
      </c>
      <c r="G37" s="45">
        <v>0</v>
      </c>
      <c r="H37" s="45">
        <v>0</v>
      </c>
      <c r="I37" s="3">
        <v>5</v>
      </c>
      <c r="J37" s="3">
        <v>2</v>
      </c>
      <c r="K37" s="3">
        <v>0</v>
      </c>
      <c r="L37" s="35">
        <v>0.4</v>
      </c>
      <c r="M37" s="4">
        <v>2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3">
        <v>2</v>
      </c>
      <c r="T37" s="3">
        <v>0</v>
      </c>
      <c r="U37" s="3">
        <v>0</v>
      </c>
      <c r="V37" s="5">
        <v>0</v>
      </c>
      <c r="W37" s="4">
        <v>8</v>
      </c>
      <c r="X37" s="4">
        <v>0</v>
      </c>
      <c r="Y37" s="4">
        <v>2</v>
      </c>
      <c r="Z37" s="4">
        <v>3</v>
      </c>
      <c r="AA37" s="4">
        <v>0</v>
      </c>
      <c r="AB37" s="4">
        <v>0</v>
      </c>
      <c r="AC37" s="3">
        <v>11</v>
      </c>
      <c r="AD37" s="3">
        <v>0</v>
      </c>
      <c r="AE37" s="3">
        <v>2</v>
      </c>
      <c r="AF37" s="5">
        <v>0.18181818181818182</v>
      </c>
      <c r="AG37" s="4">
        <v>3</v>
      </c>
      <c r="AH37" s="4">
        <v>2</v>
      </c>
      <c r="AI37" s="4">
        <v>0</v>
      </c>
      <c r="AJ37" s="4">
        <v>1</v>
      </c>
      <c r="AK37" s="4">
        <v>0</v>
      </c>
      <c r="AL37" s="4">
        <v>2</v>
      </c>
      <c r="AM37" s="3">
        <v>4</v>
      </c>
      <c r="AN37" s="3">
        <v>2</v>
      </c>
      <c r="AO37" s="3">
        <v>2</v>
      </c>
      <c r="AP37" s="5">
        <v>1</v>
      </c>
      <c r="AQ37" s="4">
        <v>4</v>
      </c>
      <c r="AR37" s="4">
        <v>0</v>
      </c>
      <c r="AS37" s="4">
        <v>1</v>
      </c>
      <c r="AT37" s="4">
        <v>2</v>
      </c>
      <c r="AU37" s="4">
        <v>0</v>
      </c>
      <c r="AV37" s="4">
        <v>0</v>
      </c>
      <c r="AW37" s="3">
        <v>6</v>
      </c>
      <c r="AX37" s="3">
        <v>0</v>
      </c>
      <c r="AY37" s="3">
        <v>1</v>
      </c>
      <c r="AZ37" s="5">
        <v>0.16666666666666666</v>
      </c>
      <c r="BA37" s="4">
        <v>2</v>
      </c>
      <c r="BB37" s="4">
        <v>1</v>
      </c>
      <c r="BC37" s="4">
        <v>0</v>
      </c>
      <c r="BD37" s="4">
        <v>1</v>
      </c>
      <c r="BE37" s="4">
        <v>1</v>
      </c>
      <c r="BF37" s="4">
        <v>0</v>
      </c>
      <c r="BG37" s="3">
        <v>3</v>
      </c>
      <c r="BH37" s="3">
        <v>2</v>
      </c>
      <c r="BI37" s="3">
        <v>0</v>
      </c>
      <c r="BJ37" s="5">
        <v>0.66666666666666663</v>
      </c>
      <c r="BK37" s="4">
        <v>3</v>
      </c>
      <c r="BL37" s="4">
        <v>0</v>
      </c>
      <c r="BM37" s="4">
        <v>0</v>
      </c>
      <c r="BN37" s="4">
        <v>4</v>
      </c>
      <c r="BO37" s="4">
        <v>0</v>
      </c>
      <c r="BP37" s="4">
        <v>0</v>
      </c>
      <c r="BQ37" s="3">
        <v>7</v>
      </c>
      <c r="BR37" s="3">
        <v>0</v>
      </c>
      <c r="BS37" s="3">
        <v>0</v>
      </c>
      <c r="BT37" s="5">
        <v>0</v>
      </c>
      <c r="BU37" s="4">
        <v>2</v>
      </c>
      <c r="BV37" s="4">
        <v>0</v>
      </c>
      <c r="BW37" s="4">
        <v>0</v>
      </c>
      <c r="BX37" s="4">
        <v>1</v>
      </c>
      <c r="BY37" s="4">
        <v>0</v>
      </c>
      <c r="BZ37" s="4">
        <v>0</v>
      </c>
      <c r="CA37" s="3">
        <v>3</v>
      </c>
      <c r="CB37" s="3">
        <v>0</v>
      </c>
      <c r="CC37" s="3">
        <v>0</v>
      </c>
      <c r="CD37" s="5">
        <v>0</v>
      </c>
      <c r="CE37" s="4">
        <v>4</v>
      </c>
      <c r="CF37" s="4">
        <v>1</v>
      </c>
      <c r="CG37" s="4">
        <v>0</v>
      </c>
      <c r="CH37" s="4">
        <v>0</v>
      </c>
      <c r="CI37" s="4">
        <v>0</v>
      </c>
      <c r="CJ37" s="4">
        <v>0</v>
      </c>
      <c r="CK37" s="3">
        <v>4</v>
      </c>
      <c r="CL37" s="3">
        <v>1</v>
      </c>
      <c r="CM37" s="3">
        <v>0</v>
      </c>
      <c r="CN37" s="32">
        <v>0.25</v>
      </c>
      <c r="CO37" s="34">
        <v>6</v>
      </c>
      <c r="CP37" s="4">
        <v>0</v>
      </c>
      <c r="CQ37" s="4">
        <v>1</v>
      </c>
      <c r="CR37" s="4">
        <v>0</v>
      </c>
      <c r="CS37" s="4">
        <v>0</v>
      </c>
      <c r="CT37" s="4">
        <v>1</v>
      </c>
      <c r="CU37" s="3">
        <v>6</v>
      </c>
      <c r="CV37" s="3">
        <v>0</v>
      </c>
      <c r="CW37" s="3">
        <v>2</v>
      </c>
      <c r="CX37" s="35">
        <v>0.33333333333333331</v>
      </c>
      <c r="CY37" s="94">
        <f>COUNTIFS('(手KEY資料)_展助來店'!$C:$C,'來店成交率_01-11'!$B37,'(手KEY資料)_展助來店'!$L:$L,$CY$2,'(手KEY資料)_展助來店'!$K:$K,"中和")</f>
        <v>0</v>
      </c>
      <c r="CZ37" s="95">
        <f>COUNTIFS('(有望系統)_來店成交現有客戶_01-10(累)'!$E:$E,$B37,'(有望系統)_來店成交現有客戶_01-10(累)'!$BJ:$BJ,$CY$2,'(有望系統)_來店成交現有客戶_01-10(累)'!$BM:$BM,$CY$2,'(有望系統)_來店成交現有客戶_01-10(累)'!$BN:$BN,"中和")</f>
        <v>0</v>
      </c>
      <c r="DA37" s="95">
        <f>COUNTIFS('(有望系統)_來店成交現有客戶_01-10(累)'!$E:$E,$B37,'(有望系統)_來店成交現有客戶_01-10(累)'!$BN:$BN,"中和",'(有望系統)_來店成交現有客戶_01-10(累)'!$BJ:$BJ,$CY$2)-CZ37</f>
        <v>0</v>
      </c>
      <c r="DB37" s="95">
        <f>COUNTIFS('(手KEY資料)_展助來店'!$C:$C,'來店成交率_01-11'!$B37,'(手KEY資料)_展助來店'!$L:$L,$CY$2,'(手KEY資料)_展助來店'!$K:$K,"新店")</f>
        <v>0</v>
      </c>
      <c r="DC37" s="95">
        <f>COUNTIFS('(有望系統)_來店成交現有客戶_01-10(累)'!$E:$E,$B37,'(有望系統)_來店成交現有客戶_01-10(累)'!$BJ:$BJ,$CY$2,'(有望系統)_來店成交現有客戶_01-10(累)'!$BM:$BM,$CY$2,'(有望系統)_來店成交現有客戶_01-10(累)'!$BN:$BN,"新店")</f>
        <v>0</v>
      </c>
      <c r="DD37" s="95">
        <f>COUNTIFS('(有望系統)_來店成交現有客戶_01-10(累)'!$E:$E,$B37,'(有望系統)_來店成交現有客戶_01-10(累)'!$BN:$BN,"新店",'(有望系統)_來店成交現有客戶_01-10(累)'!$BJ:$BJ,$CY$2)-DC37</f>
        <v>0</v>
      </c>
      <c r="DE37" s="3">
        <f t="shared" si="54"/>
        <v>0</v>
      </c>
      <c r="DF37" s="3">
        <f t="shared" si="55"/>
        <v>0</v>
      </c>
      <c r="DG37" s="3">
        <f t="shared" si="56"/>
        <v>0</v>
      </c>
      <c r="DH37" s="35">
        <f t="shared" si="57"/>
        <v>0</v>
      </c>
      <c r="DI37" s="34"/>
      <c r="DJ37" s="4"/>
      <c r="DK37" s="4"/>
      <c r="DL37" s="4"/>
      <c r="DM37" s="4"/>
      <c r="DN37" s="4"/>
      <c r="DO37" s="3"/>
      <c r="DP37" s="3"/>
      <c r="DQ37" s="3"/>
      <c r="DR37" s="35"/>
      <c r="DS37" s="34">
        <f t="shared" si="58"/>
        <v>39</v>
      </c>
      <c r="DT37" s="4">
        <f t="shared" si="59"/>
        <v>6</v>
      </c>
      <c r="DU37" s="4">
        <f t="shared" si="60"/>
        <v>4</v>
      </c>
      <c r="DV37" s="6">
        <f t="shared" si="14"/>
        <v>0.25641025641025639</v>
      </c>
      <c r="DW37" s="4">
        <f t="shared" si="61"/>
        <v>12</v>
      </c>
      <c r="DX37" s="4">
        <f t="shared" si="62"/>
        <v>1</v>
      </c>
      <c r="DY37" s="4">
        <f t="shared" si="63"/>
        <v>3</v>
      </c>
      <c r="DZ37" s="6">
        <f t="shared" si="15"/>
        <v>0.33333333333333331</v>
      </c>
      <c r="EA37" s="3">
        <f t="shared" si="66"/>
        <v>51</v>
      </c>
      <c r="EB37" s="3">
        <f t="shared" si="64"/>
        <v>7</v>
      </c>
      <c r="EC37" s="8">
        <f t="shared" si="65"/>
        <v>7</v>
      </c>
      <c r="ED37" s="37">
        <f t="shared" si="17"/>
        <v>0.27450980392156865</v>
      </c>
      <c r="EE37" s="66">
        <f t="shared" si="52"/>
        <v>1</v>
      </c>
    </row>
    <row r="38" spans="1:137" s="7" customFormat="1" ht="13.5" customHeight="1">
      <c r="A38" s="117"/>
      <c r="B38" s="30" t="s">
        <v>61</v>
      </c>
      <c r="C38" s="49">
        <v>6</v>
      </c>
      <c r="D38" s="45">
        <v>0</v>
      </c>
      <c r="E38" s="45">
        <v>0</v>
      </c>
      <c r="F38" s="45">
        <v>2</v>
      </c>
      <c r="G38" s="45">
        <v>0</v>
      </c>
      <c r="H38" s="45">
        <v>0</v>
      </c>
      <c r="I38" s="3">
        <v>8</v>
      </c>
      <c r="J38" s="3">
        <v>0</v>
      </c>
      <c r="K38" s="3">
        <v>0</v>
      </c>
      <c r="L38" s="35">
        <v>0</v>
      </c>
      <c r="M38" s="4">
        <v>3</v>
      </c>
      <c r="N38" s="4">
        <v>0</v>
      </c>
      <c r="O38" s="4">
        <v>0</v>
      </c>
      <c r="P38" s="4">
        <v>2</v>
      </c>
      <c r="Q38" s="4">
        <v>0</v>
      </c>
      <c r="R38" s="4">
        <v>0</v>
      </c>
      <c r="S38" s="3">
        <v>5</v>
      </c>
      <c r="T38" s="3">
        <v>0</v>
      </c>
      <c r="U38" s="3">
        <v>0</v>
      </c>
      <c r="V38" s="5">
        <v>0</v>
      </c>
      <c r="W38" s="4">
        <v>4</v>
      </c>
      <c r="X38" s="4">
        <v>0</v>
      </c>
      <c r="Y38" s="4">
        <v>0</v>
      </c>
      <c r="Z38" s="4">
        <v>4</v>
      </c>
      <c r="AA38" s="4">
        <v>1</v>
      </c>
      <c r="AB38" s="4">
        <v>0</v>
      </c>
      <c r="AC38" s="3">
        <v>8</v>
      </c>
      <c r="AD38" s="3">
        <v>1</v>
      </c>
      <c r="AE38" s="3">
        <v>0</v>
      </c>
      <c r="AF38" s="5">
        <v>0.125</v>
      </c>
      <c r="AG38" s="4">
        <v>7</v>
      </c>
      <c r="AH38" s="4">
        <v>0</v>
      </c>
      <c r="AI38" s="4">
        <v>0</v>
      </c>
      <c r="AJ38" s="4">
        <v>4</v>
      </c>
      <c r="AK38" s="4">
        <v>0</v>
      </c>
      <c r="AL38" s="4">
        <v>0</v>
      </c>
      <c r="AM38" s="3">
        <v>11</v>
      </c>
      <c r="AN38" s="3">
        <v>0</v>
      </c>
      <c r="AO38" s="3">
        <v>0</v>
      </c>
      <c r="AP38" s="5">
        <v>0</v>
      </c>
      <c r="AQ38" s="4">
        <v>1</v>
      </c>
      <c r="AR38" s="4">
        <v>0</v>
      </c>
      <c r="AS38" s="4">
        <v>1</v>
      </c>
      <c r="AT38" s="4">
        <v>2</v>
      </c>
      <c r="AU38" s="4">
        <v>0</v>
      </c>
      <c r="AV38" s="4">
        <v>0</v>
      </c>
      <c r="AW38" s="3">
        <v>3</v>
      </c>
      <c r="AX38" s="3">
        <v>0</v>
      </c>
      <c r="AY38" s="3">
        <v>1</v>
      </c>
      <c r="AZ38" s="5">
        <v>0.33333333333333331</v>
      </c>
      <c r="BA38" s="4">
        <v>4</v>
      </c>
      <c r="BB38" s="4">
        <v>0</v>
      </c>
      <c r="BC38" s="4">
        <v>0</v>
      </c>
      <c r="BD38" s="4">
        <v>2</v>
      </c>
      <c r="BE38" s="4">
        <v>0</v>
      </c>
      <c r="BF38" s="4">
        <v>0</v>
      </c>
      <c r="BG38" s="3">
        <v>6</v>
      </c>
      <c r="BH38" s="3">
        <v>0</v>
      </c>
      <c r="BI38" s="3">
        <v>0</v>
      </c>
      <c r="BJ38" s="5">
        <v>0</v>
      </c>
      <c r="BK38" s="4">
        <v>3</v>
      </c>
      <c r="BL38" s="4">
        <v>0</v>
      </c>
      <c r="BM38" s="4">
        <v>0</v>
      </c>
      <c r="BN38" s="4">
        <v>1</v>
      </c>
      <c r="BO38" s="4">
        <v>0</v>
      </c>
      <c r="BP38" s="4">
        <v>0</v>
      </c>
      <c r="BQ38" s="3">
        <v>4</v>
      </c>
      <c r="BR38" s="3">
        <v>0</v>
      </c>
      <c r="BS38" s="3">
        <v>0</v>
      </c>
      <c r="BT38" s="5">
        <v>0</v>
      </c>
      <c r="BU38" s="4">
        <v>4</v>
      </c>
      <c r="BV38" s="4">
        <v>0</v>
      </c>
      <c r="BW38" s="4">
        <v>0</v>
      </c>
      <c r="BX38" s="4">
        <v>1</v>
      </c>
      <c r="BY38" s="4">
        <v>0</v>
      </c>
      <c r="BZ38" s="4">
        <v>0</v>
      </c>
      <c r="CA38" s="3">
        <v>5</v>
      </c>
      <c r="CB38" s="3">
        <v>0</v>
      </c>
      <c r="CC38" s="3">
        <v>0</v>
      </c>
      <c r="CD38" s="5">
        <v>0</v>
      </c>
      <c r="CE38" s="4">
        <v>0</v>
      </c>
      <c r="CF38" s="4">
        <v>0</v>
      </c>
      <c r="CG38" s="4">
        <v>0</v>
      </c>
      <c r="CH38" s="4">
        <v>0</v>
      </c>
      <c r="CI38" s="4">
        <v>0</v>
      </c>
      <c r="CJ38" s="4">
        <v>0</v>
      </c>
      <c r="CK38" s="3">
        <v>0</v>
      </c>
      <c r="CL38" s="3">
        <v>0</v>
      </c>
      <c r="CM38" s="3">
        <v>0</v>
      </c>
      <c r="CN38" s="32">
        <v>0</v>
      </c>
      <c r="CO38" s="34">
        <v>0</v>
      </c>
      <c r="CP38" s="4">
        <v>0</v>
      </c>
      <c r="CQ38" s="4">
        <v>0</v>
      </c>
      <c r="CR38" s="4">
        <v>0</v>
      </c>
      <c r="CS38" s="4">
        <v>0</v>
      </c>
      <c r="CT38" s="4">
        <v>0</v>
      </c>
      <c r="CU38" s="3">
        <v>0</v>
      </c>
      <c r="CV38" s="3">
        <v>0</v>
      </c>
      <c r="CW38" s="3">
        <v>0</v>
      </c>
      <c r="CX38" s="35">
        <v>0</v>
      </c>
      <c r="CY38" s="94">
        <f>COUNTIFS('(手KEY資料)_展助來店'!$C:$C,'來店成交率_01-11'!$B38,'(手KEY資料)_展助來店'!$L:$L,$CY$2,'(手KEY資料)_展助來店'!$K:$K,"中和")</f>
        <v>0</v>
      </c>
      <c r="CZ38" s="95">
        <f>COUNTIFS('(有望系統)_來店成交現有客戶_01-10(累)'!$E:$E,$B38,'(有望系統)_來店成交現有客戶_01-10(累)'!$BJ:$BJ,$CY$2,'(有望系統)_來店成交現有客戶_01-10(累)'!$BM:$BM,$CY$2,'(有望系統)_來店成交現有客戶_01-10(累)'!$BN:$BN,"中和")</f>
        <v>0</v>
      </c>
      <c r="DA38" s="95">
        <f>COUNTIFS('(有望系統)_來店成交現有客戶_01-10(累)'!$E:$E,$B38,'(有望系統)_來店成交現有客戶_01-10(累)'!$BN:$BN,"中和",'(有望系統)_來店成交現有客戶_01-10(累)'!$BJ:$BJ,$CY$2)-CZ38</f>
        <v>0</v>
      </c>
      <c r="DB38" s="95">
        <f>COUNTIFS('(手KEY資料)_展助來店'!$C:$C,'來店成交率_01-11'!$B38,'(手KEY資料)_展助來店'!$L:$L,$CY$2,'(手KEY資料)_展助來店'!$K:$K,"新店")</f>
        <v>0</v>
      </c>
      <c r="DC38" s="95">
        <f>COUNTIFS('(有望系統)_來店成交現有客戶_01-10(累)'!$E:$E,$B38,'(有望系統)_來店成交現有客戶_01-10(累)'!$BJ:$BJ,$CY$2,'(有望系統)_來店成交現有客戶_01-10(累)'!$BM:$BM,$CY$2,'(有望系統)_來店成交現有客戶_01-10(累)'!$BN:$BN,"新店")</f>
        <v>0</v>
      </c>
      <c r="DD38" s="95">
        <f>COUNTIFS('(有望系統)_來店成交現有客戶_01-10(累)'!$E:$E,$B38,'(有望系統)_來店成交現有客戶_01-10(累)'!$BN:$BN,"新店",'(有望系統)_來店成交現有客戶_01-10(累)'!$BJ:$BJ,$CY$2)-DC38</f>
        <v>0</v>
      </c>
      <c r="DE38" s="3">
        <f t="shared" si="54"/>
        <v>0</v>
      </c>
      <c r="DF38" s="3">
        <f t="shared" si="55"/>
        <v>0</v>
      </c>
      <c r="DG38" s="3">
        <f t="shared" si="56"/>
        <v>0</v>
      </c>
      <c r="DH38" s="35">
        <f t="shared" si="57"/>
        <v>0</v>
      </c>
      <c r="DI38" s="34"/>
      <c r="DJ38" s="4"/>
      <c r="DK38" s="4"/>
      <c r="DL38" s="4"/>
      <c r="DM38" s="4"/>
      <c r="DN38" s="4"/>
      <c r="DO38" s="3"/>
      <c r="DP38" s="3"/>
      <c r="DQ38" s="3"/>
      <c r="DR38" s="35"/>
      <c r="DS38" s="34">
        <f t="shared" ref="DS38:DS39" si="67">C38+M38+W38+AG38+AQ38+BA38+BK38+BU38+CE38+CO38+CY38+DI38</f>
        <v>32</v>
      </c>
      <c r="DT38" s="4">
        <f t="shared" ref="DT38:DT39" si="68">D38+N38+X38+AH38+AR38+BB38+BL38+BV38+CF38+CP38+CZ38+DJ38</f>
        <v>0</v>
      </c>
      <c r="DU38" s="4">
        <f t="shared" ref="DU38:DU39" si="69">E38+O38+Y38+AI38+AS38+BC38+BM38+BW38+CG38+CQ38+DA38+DK38</f>
        <v>1</v>
      </c>
      <c r="DV38" s="6">
        <f t="shared" si="14"/>
        <v>3.125E-2</v>
      </c>
      <c r="DW38" s="4">
        <f t="shared" ref="DW38:DW39" si="70">F38+P38+Z38+AJ38+AT38+BD38+BN38+BX38+CH38+CR38+DB38+DL38</f>
        <v>18</v>
      </c>
      <c r="DX38" s="4">
        <f t="shared" ref="DX38:DX39" si="71">G38+Q38+AA38+AK38+AU38+BE38+BO38+BY38+CI38+CS38+DC38+DM38</f>
        <v>1</v>
      </c>
      <c r="DY38" s="4">
        <f t="shared" ref="DY38:DY39" si="72">H38+R38+AB38+AL38+AV38+BF38+BP38+BZ38+CJ38+CT38+DD38+DN38</f>
        <v>0</v>
      </c>
      <c r="DZ38" s="6">
        <f t="shared" si="15"/>
        <v>5.5555555555555552E-2</v>
      </c>
      <c r="EA38" s="3">
        <f t="shared" si="66"/>
        <v>50</v>
      </c>
      <c r="EB38" s="3">
        <f t="shared" si="64"/>
        <v>1</v>
      </c>
      <c r="EC38" s="8">
        <f t="shared" si="65"/>
        <v>1</v>
      </c>
      <c r="ED38" s="37">
        <f t="shared" si="17"/>
        <v>0.04</v>
      </c>
      <c r="EE38" s="82"/>
    </row>
    <row r="39" spans="1:137" s="7" customFormat="1" ht="13.5" customHeight="1">
      <c r="A39" s="117"/>
      <c r="B39" s="30" t="s">
        <v>144</v>
      </c>
      <c r="C39" s="49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3">
        <v>0</v>
      </c>
      <c r="J39" s="3">
        <v>0</v>
      </c>
      <c r="K39" s="3">
        <v>0</v>
      </c>
      <c r="L39" s="35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3">
        <v>0</v>
      </c>
      <c r="T39" s="3">
        <v>0</v>
      </c>
      <c r="U39" s="3">
        <v>0</v>
      </c>
      <c r="V39" s="5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3">
        <v>0</v>
      </c>
      <c r="AD39" s="3">
        <v>0</v>
      </c>
      <c r="AE39" s="3">
        <v>0</v>
      </c>
      <c r="AF39" s="5">
        <v>0</v>
      </c>
      <c r="AG39" s="4">
        <v>2</v>
      </c>
      <c r="AH39" s="4">
        <v>0</v>
      </c>
      <c r="AI39" s="4">
        <v>0</v>
      </c>
      <c r="AJ39" s="4">
        <v>1</v>
      </c>
      <c r="AK39" s="4">
        <v>0</v>
      </c>
      <c r="AL39" s="4">
        <v>0</v>
      </c>
      <c r="AM39" s="3">
        <v>3</v>
      </c>
      <c r="AN39" s="3">
        <v>0</v>
      </c>
      <c r="AO39" s="3">
        <v>0</v>
      </c>
      <c r="AP39" s="5">
        <v>0</v>
      </c>
      <c r="AQ39" s="4">
        <v>3</v>
      </c>
      <c r="AR39" s="4">
        <v>0</v>
      </c>
      <c r="AS39" s="4">
        <v>0</v>
      </c>
      <c r="AT39" s="4">
        <v>2</v>
      </c>
      <c r="AU39" s="4">
        <v>0</v>
      </c>
      <c r="AV39" s="4">
        <v>0</v>
      </c>
      <c r="AW39" s="3">
        <v>5</v>
      </c>
      <c r="AX39" s="3">
        <v>0</v>
      </c>
      <c r="AY39" s="3">
        <v>0</v>
      </c>
      <c r="AZ39" s="5">
        <v>0</v>
      </c>
      <c r="BA39" s="4">
        <v>4</v>
      </c>
      <c r="BB39" s="4">
        <v>0</v>
      </c>
      <c r="BC39" s="4">
        <v>0</v>
      </c>
      <c r="BD39" s="4">
        <v>2</v>
      </c>
      <c r="BE39" s="4">
        <v>1</v>
      </c>
      <c r="BF39" s="4">
        <v>1</v>
      </c>
      <c r="BG39" s="3">
        <v>6</v>
      </c>
      <c r="BH39" s="3">
        <v>1</v>
      </c>
      <c r="BI39" s="3">
        <v>1</v>
      </c>
      <c r="BJ39" s="5">
        <v>0.33333333333333331</v>
      </c>
      <c r="BK39" s="4">
        <v>3</v>
      </c>
      <c r="BL39" s="4">
        <v>1</v>
      </c>
      <c r="BM39" s="4">
        <v>0</v>
      </c>
      <c r="BN39" s="4">
        <v>2</v>
      </c>
      <c r="BO39" s="4">
        <v>0</v>
      </c>
      <c r="BP39" s="4">
        <v>0</v>
      </c>
      <c r="BQ39" s="3">
        <v>5</v>
      </c>
      <c r="BR39" s="3">
        <v>1</v>
      </c>
      <c r="BS39" s="3">
        <v>0</v>
      </c>
      <c r="BT39" s="5">
        <v>0.2</v>
      </c>
      <c r="BU39" s="4">
        <v>4</v>
      </c>
      <c r="BV39" s="4">
        <v>0</v>
      </c>
      <c r="BW39" s="4">
        <v>1</v>
      </c>
      <c r="BX39" s="4">
        <v>2</v>
      </c>
      <c r="BY39" s="4">
        <v>0</v>
      </c>
      <c r="BZ39" s="4">
        <v>0</v>
      </c>
      <c r="CA39" s="3">
        <v>6</v>
      </c>
      <c r="CB39" s="3">
        <v>0</v>
      </c>
      <c r="CC39" s="3">
        <v>1</v>
      </c>
      <c r="CD39" s="5">
        <v>0.16666666666666666</v>
      </c>
      <c r="CE39" s="4">
        <v>4</v>
      </c>
      <c r="CF39" s="4">
        <v>0</v>
      </c>
      <c r="CG39" s="4">
        <v>0</v>
      </c>
      <c r="CH39" s="4">
        <v>1</v>
      </c>
      <c r="CI39" s="4">
        <v>0</v>
      </c>
      <c r="CJ39" s="4">
        <v>1</v>
      </c>
      <c r="CK39" s="3">
        <v>5</v>
      </c>
      <c r="CL39" s="3">
        <v>0</v>
      </c>
      <c r="CM39" s="3">
        <v>1</v>
      </c>
      <c r="CN39" s="32">
        <v>0.2</v>
      </c>
      <c r="CO39" s="34">
        <v>6</v>
      </c>
      <c r="CP39" s="4">
        <v>1</v>
      </c>
      <c r="CQ39" s="4">
        <v>0</v>
      </c>
      <c r="CR39" s="4">
        <v>1</v>
      </c>
      <c r="CS39" s="4">
        <v>1</v>
      </c>
      <c r="CT39" s="4">
        <v>0</v>
      </c>
      <c r="CU39" s="3">
        <v>7</v>
      </c>
      <c r="CV39" s="3">
        <v>2</v>
      </c>
      <c r="CW39" s="3">
        <v>0</v>
      </c>
      <c r="CX39" s="35">
        <v>0.2857142857142857</v>
      </c>
      <c r="CY39" s="34">
        <f>COUNTIFS('(手KEY資料)_展助來店'!$C:$C,'來店成交率_01-11'!$B39,'(手KEY資料)_展助來店'!$L:$L,$CY$2,'(手KEY資料)_展助來店'!$K:$K,"中和")</f>
        <v>0</v>
      </c>
      <c r="CZ39" s="4">
        <f>COUNTIFS('(有望系統)_來店成交現有客戶_01-10(累)'!$E:$E,$B39,'(有望系統)_來店成交現有客戶_01-10(累)'!$BJ:$BJ,$CY$2,'(有望系統)_來店成交現有客戶_01-10(累)'!$BM:$BM,$CY$2,'(有望系統)_來店成交現有客戶_01-10(累)'!$BN:$BN,"中和")</f>
        <v>0</v>
      </c>
      <c r="DA39" s="4">
        <f>COUNTIFS('(有望系統)_來店成交現有客戶_01-10(累)'!$E:$E,$B39,'(有望系統)_來店成交現有客戶_01-10(累)'!$BN:$BN,"中和",'(有望系統)_來店成交現有客戶_01-10(累)'!$BJ:$BJ,$CY$2)-CZ39</f>
        <v>0</v>
      </c>
      <c r="DB39" s="4">
        <f>COUNTIFS('(手KEY資料)_展助來店'!$C:$C,'來店成交率_01-11'!$B39,'(手KEY資料)_展助來店'!$L:$L,$CY$2,'(手KEY資料)_展助來店'!$K:$K,"新店")</f>
        <v>0</v>
      </c>
      <c r="DC39" s="4">
        <f>COUNTIFS('(有望系統)_來店成交現有客戶_01-10(累)'!$E:$E,$B39,'(有望系統)_來店成交現有客戶_01-10(累)'!$BJ:$BJ,$CY$2,'(有望系統)_來店成交現有客戶_01-10(累)'!$BM:$BM,$CY$2,'(有望系統)_來店成交現有客戶_01-10(累)'!$BN:$BN,"新店")</f>
        <v>0</v>
      </c>
      <c r="DD39" s="4">
        <f>COUNTIFS('(有望系統)_來店成交現有客戶_01-10(累)'!$E:$E,$B39,'(有望系統)_來店成交現有客戶_01-10(累)'!$BN:$BN,"新店",'(有望系統)_來店成交現有客戶_01-10(累)'!$BJ:$BJ,$CY$2)-DC39</f>
        <v>0</v>
      </c>
      <c r="DE39" s="3">
        <f t="shared" si="54"/>
        <v>0</v>
      </c>
      <c r="DF39" s="3">
        <f t="shared" si="55"/>
        <v>0</v>
      </c>
      <c r="DG39" s="3">
        <f t="shared" si="56"/>
        <v>0</v>
      </c>
      <c r="DH39" s="35">
        <f t="shared" si="57"/>
        <v>0</v>
      </c>
      <c r="DI39" s="34"/>
      <c r="DJ39" s="4"/>
      <c r="DK39" s="4"/>
      <c r="DL39" s="4"/>
      <c r="DM39" s="4"/>
      <c r="DN39" s="4"/>
      <c r="DO39" s="3"/>
      <c r="DP39" s="3"/>
      <c r="DQ39" s="3"/>
      <c r="DR39" s="35"/>
      <c r="DS39" s="34">
        <f t="shared" si="67"/>
        <v>26</v>
      </c>
      <c r="DT39" s="4">
        <f t="shared" si="68"/>
        <v>2</v>
      </c>
      <c r="DU39" s="4">
        <f t="shared" si="69"/>
        <v>1</v>
      </c>
      <c r="DV39" s="6">
        <f t="shared" si="14"/>
        <v>0.11538461538461539</v>
      </c>
      <c r="DW39" s="4">
        <f t="shared" si="70"/>
        <v>11</v>
      </c>
      <c r="DX39" s="4">
        <f t="shared" si="71"/>
        <v>2</v>
      </c>
      <c r="DY39" s="4">
        <f t="shared" si="72"/>
        <v>2</v>
      </c>
      <c r="DZ39" s="6">
        <f t="shared" si="15"/>
        <v>0.36363636363636365</v>
      </c>
      <c r="EA39" s="3">
        <f t="shared" si="66"/>
        <v>37</v>
      </c>
      <c r="EB39" s="3">
        <f t="shared" si="64"/>
        <v>4</v>
      </c>
      <c r="EC39" s="8">
        <f t="shared" si="65"/>
        <v>3</v>
      </c>
      <c r="ED39" s="37">
        <f t="shared" si="17"/>
        <v>0.1891891891891892</v>
      </c>
      <c r="EE39" s="82"/>
    </row>
    <row r="40" spans="1:137" s="7" customFormat="1" ht="13.5" customHeight="1">
      <c r="A40" s="117"/>
      <c r="B40" s="30" t="s">
        <v>145</v>
      </c>
      <c r="C40" s="49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3">
        <v>0</v>
      </c>
      <c r="J40" s="3">
        <v>0</v>
      </c>
      <c r="K40" s="3">
        <v>0</v>
      </c>
      <c r="L40" s="35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3">
        <v>0</v>
      </c>
      <c r="T40" s="3">
        <v>0</v>
      </c>
      <c r="U40" s="3">
        <v>0</v>
      </c>
      <c r="V40" s="5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3">
        <v>0</v>
      </c>
      <c r="AD40" s="3">
        <v>0</v>
      </c>
      <c r="AE40" s="3">
        <v>0</v>
      </c>
      <c r="AF40" s="5">
        <v>0</v>
      </c>
      <c r="AG40" s="4">
        <v>2</v>
      </c>
      <c r="AH40" s="4">
        <v>0</v>
      </c>
      <c r="AI40" s="4">
        <v>0</v>
      </c>
      <c r="AJ40" s="4">
        <v>1</v>
      </c>
      <c r="AK40" s="4">
        <v>0</v>
      </c>
      <c r="AL40" s="4">
        <v>0</v>
      </c>
      <c r="AM40" s="3">
        <v>3</v>
      </c>
      <c r="AN40" s="3">
        <v>0</v>
      </c>
      <c r="AO40" s="3">
        <v>0</v>
      </c>
      <c r="AP40" s="5">
        <v>0</v>
      </c>
      <c r="AQ40" s="4">
        <v>3</v>
      </c>
      <c r="AR40" s="4">
        <v>0</v>
      </c>
      <c r="AS40" s="4">
        <v>0</v>
      </c>
      <c r="AT40" s="4">
        <v>2</v>
      </c>
      <c r="AU40" s="4">
        <v>0</v>
      </c>
      <c r="AV40" s="4">
        <v>0</v>
      </c>
      <c r="AW40" s="3">
        <v>5</v>
      </c>
      <c r="AX40" s="3">
        <v>0</v>
      </c>
      <c r="AY40" s="3">
        <v>0</v>
      </c>
      <c r="AZ40" s="5">
        <v>0</v>
      </c>
      <c r="BA40" s="4">
        <v>2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3">
        <v>2</v>
      </c>
      <c r="BH40" s="3">
        <v>0</v>
      </c>
      <c r="BI40" s="3">
        <v>0</v>
      </c>
      <c r="BJ40" s="5">
        <v>0</v>
      </c>
      <c r="BK40" s="4">
        <v>5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3">
        <v>5</v>
      </c>
      <c r="BR40" s="3">
        <v>0</v>
      </c>
      <c r="BS40" s="3">
        <v>0</v>
      </c>
      <c r="BT40" s="5">
        <v>0</v>
      </c>
      <c r="BU40" s="4">
        <v>4</v>
      </c>
      <c r="BV40" s="4">
        <v>1</v>
      </c>
      <c r="BW40" s="4">
        <v>1</v>
      </c>
      <c r="BX40" s="4">
        <v>1</v>
      </c>
      <c r="BY40" s="4">
        <v>0</v>
      </c>
      <c r="BZ40" s="4">
        <v>0</v>
      </c>
      <c r="CA40" s="3">
        <v>5</v>
      </c>
      <c r="CB40" s="3">
        <v>1</v>
      </c>
      <c r="CC40" s="3">
        <v>1</v>
      </c>
      <c r="CD40" s="5">
        <v>0.4</v>
      </c>
      <c r="CE40" s="4">
        <v>4</v>
      </c>
      <c r="CF40" s="4">
        <v>0</v>
      </c>
      <c r="CG40" s="4">
        <v>0</v>
      </c>
      <c r="CH40" s="4">
        <v>1</v>
      </c>
      <c r="CI40" s="4">
        <v>0</v>
      </c>
      <c r="CJ40" s="4">
        <v>0</v>
      </c>
      <c r="CK40" s="3">
        <v>5</v>
      </c>
      <c r="CL40" s="3">
        <v>0</v>
      </c>
      <c r="CM40" s="3">
        <v>0</v>
      </c>
      <c r="CN40" s="32">
        <v>0</v>
      </c>
      <c r="CO40" s="34">
        <v>6</v>
      </c>
      <c r="CP40" s="4">
        <v>0</v>
      </c>
      <c r="CQ40" s="4">
        <v>0</v>
      </c>
      <c r="CR40" s="4">
        <v>1</v>
      </c>
      <c r="CS40" s="4">
        <v>0</v>
      </c>
      <c r="CT40" s="4">
        <v>0</v>
      </c>
      <c r="CU40" s="3">
        <v>7</v>
      </c>
      <c r="CV40" s="3">
        <v>0</v>
      </c>
      <c r="CW40" s="3">
        <v>0</v>
      </c>
      <c r="CX40" s="35">
        <v>0</v>
      </c>
      <c r="CY40" s="34">
        <f>COUNTIFS('(手KEY資料)_展助來店'!$C:$C,'來店成交率_01-11'!$B40,'(手KEY資料)_展助來店'!$L:$L,$CY$2,'(手KEY資料)_展助來店'!$K:$K,"中和")</f>
        <v>0</v>
      </c>
      <c r="CZ40" s="4">
        <f>COUNTIFS('(有望系統)_來店成交現有客戶_01-10(累)'!$E:$E,$B40,'(有望系統)_來店成交現有客戶_01-10(累)'!$BJ:$BJ,$CY$2,'(有望系統)_來店成交現有客戶_01-10(累)'!$BM:$BM,$CY$2,'(有望系統)_來店成交現有客戶_01-10(累)'!$BN:$BN,"中和")</f>
        <v>0</v>
      </c>
      <c r="DA40" s="4">
        <f>COUNTIFS('(有望系統)_來店成交現有客戶_01-10(累)'!$E:$E,$B40,'(有望系統)_來店成交現有客戶_01-10(累)'!$BN:$BN,"中和",'(有望系統)_來店成交現有客戶_01-10(累)'!$BJ:$BJ,$CY$2)-CZ40</f>
        <v>0</v>
      </c>
      <c r="DB40" s="4">
        <f>COUNTIFS('(手KEY資料)_展助來店'!$C:$C,'來店成交率_01-11'!$B40,'(手KEY資料)_展助來店'!$L:$L,$CY$2,'(手KEY資料)_展助來店'!$K:$K,"新店")</f>
        <v>0</v>
      </c>
      <c r="DC40" s="4">
        <f>COUNTIFS('(有望系統)_來店成交現有客戶_01-10(累)'!$E:$E,$B40,'(有望系統)_來店成交現有客戶_01-10(累)'!$BJ:$BJ,$CY$2,'(有望系統)_來店成交現有客戶_01-10(累)'!$BM:$BM,$CY$2,'(有望系統)_來店成交現有客戶_01-10(累)'!$BN:$BN,"新店")</f>
        <v>0</v>
      </c>
      <c r="DD40" s="4">
        <f>COUNTIFS('(有望系統)_來店成交現有客戶_01-10(累)'!$E:$E,$B40,'(有望系統)_來店成交現有客戶_01-10(累)'!$BN:$BN,"新店",'(有望系統)_來店成交現有客戶_01-10(累)'!$BJ:$BJ,$CY$2)-DC40</f>
        <v>0</v>
      </c>
      <c r="DE40" s="3">
        <f t="shared" si="54"/>
        <v>0</v>
      </c>
      <c r="DF40" s="3">
        <f t="shared" si="55"/>
        <v>0</v>
      </c>
      <c r="DG40" s="3">
        <f t="shared" si="56"/>
        <v>0</v>
      </c>
      <c r="DH40" s="35">
        <f t="shared" si="57"/>
        <v>0</v>
      </c>
      <c r="DI40" s="34"/>
      <c r="DJ40" s="4"/>
      <c r="DK40" s="4"/>
      <c r="DL40" s="4"/>
      <c r="DM40" s="4"/>
      <c r="DN40" s="4"/>
      <c r="DO40" s="3"/>
      <c r="DP40" s="3"/>
      <c r="DQ40" s="3"/>
      <c r="DR40" s="35"/>
      <c r="DS40" s="34">
        <f t="shared" si="58"/>
        <v>26</v>
      </c>
      <c r="DT40" s="4">
        <f t="shared" si="59"/>
        <v>1</v>
      </c>
      <c r="DU40" s="4">
        <f t="shared" si="60"/>
        <v>1</v>
      </c>
      <c r="DV40" s="6">
        <f t="shared" ref="DV40" si="73">IF(DS40=0,0,(DT40+DU40)/DS40)</f>
        <v>7.6923076923076927E-2</v>
      </c>
      <c r="DW40" s="4">
        <f t="shared" si="61"/>
        <v>6</v>
      </c>
      <c r="DX40" s="4">
        <f t="shared" si="62"/>
        <v>0</v>
      </c>
      <c r="DY40" s="4">
        <f t="shared" si="63"/>
        <v>0</v>
      </c>
      <c r="DZ40" s="6">
        <f t="shared" ref="DZ40" si="74">IF(DW40=0,0,(DX40+DY40)/DW40)</f>
        <v>0</v>
      </c>
      <c r="EA40" s="3">
        <f t="shared" ref="EA40" si="75">DS40+DW40</f>
        <v>32</v>
      </c>
      <c r="EB40" s="3">
        <f t="shared" ref="EB40" si="76">DT40+DX40</f>
        <v>1</v>
      </c>
      <c r="EC40" s="8">
        <f t="shared" ref="EC40" si="77">DU40+DY40</f>
        <v>1</v>
      </c>
      <c r="ED40" s="37">
        <f t="shared" ref="ED40" si="78">IF(EA40=0,0,(EB40+EC40)/EA40)</f>
        <v>6.25E-2</v>
      </c>
      <c r="EE40" s="66" t="str">
        <f>IF(RANK(ED40,$ED$4:$ED$43,0)&gt;3,"",RANK(ED40,$ED$4:$ED$43,0))</f>
        <v/>
      </c>
    </row>
    <row r="41" spans="1:137" s="7" customFormat="1" ht="13.5" customHeight="1">
      <c r="A41" s="117"/>
      <c r="B41" s="30" t="s">
        <v>45</v>
      </c>
      <c r="C41" s="49">
        <v>5</v>
      </c>
      <c r="D41" s="45">
        <v>0</v>
      </c>
      <c r="E41" s="45">
        <v>0</v>
      </c>
      <c r="F41" s="45">
        <v>3</v>
      </c>
      <c r="G41" s="45">
        <v>0</v>
      </c>
      <c r="H41" s="45">
        <v>0</v>
      </c>
      <c r="I41" s="3">
        <v>8</v>
      </c>
      <c r="J41" s="3">
        <v>0</v>
      </c>
      <c r="K41" s="3">
        <v>0</v>
      </c>
      <c r="L41" s="35">
        <v>0</v>
      </c>
      <c r="M41" s="4">
        <v>4</v>
      </c>
      <c r="N41" s="4">
        <v>0</v>
      </c>
      <c r="O41" s="4">
        <v>0</v>
      </c>
      <c r="P41" s="4">
        <v>2</v>
      </c>
      <c r="Q41" s="4">
        <v>0</v>
      </c>
      <c r="R41" s="4">
        <v>0</v>
      </c>
      <c r="S41" s="3">
        <v>6</v>
      </c>
      <c r="T41" s="3">
        <v>0</v>
      </c>
      <c r="U41" s="3">
        <v>0</v>
      </c>
      <c r="V41" s="5">
        <v>0</v>
      </c>
      <c r="W41" s="4">
        <v>4</v>
      </c>
      <c r="X41" s="4">
        <v>0</v>
      </c>
      <c r="Y41" s="4">
        <v>0</v>
      </c>
      <c r="Z41" s="4">
        <v>2</v>
      </c>
      <c r="AA41" s="4">
        <v>0</v>
      </c>
      <c r="AB41" s="4">
        <v>0</v>
      </c>
      <c r="AC41" s="3">
        <v>6</v>
      </c>
      <c r="AD41" s="3">
        <v>0</v>
      </c>
      <c r="AE41" s="3">
        <v>0</v>
      </c>
      <c r="AF41" s="5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3">
        <v>0</v>
      </c>
      <c r="AN41" s="3">
        <v>0</v>
      </c>
      <c r="AO41" s="3">
        <v>0</v>
      </c>
      <c r="AP41" s="5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3">
        <v>0</v>
      </c>
      <c r="AX41" s="3">
        <v>0</v>
      </c>
      <c r="AY41" s="3">
        <v>0</v>
      </c>
      <c r="AZ41" s="5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3">
        <v>0</v>
      </c>
      <c r="BH41" s="3">
        <v>0</v>
      </c>
      <c r="BI41" s="3">
        <v>0</v>
      </c>
      <c r="BJ41" s="5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3">
        <v>0</v>
      </c>
      <c r="BR41" s="3">
        <v>0</v>
      </c>
      <c r="BS41" s="3">
        <v>0</v>
      </c>
      <c r="BT41" s="5">
        <v>0</v>
      </c>
      <c r="BU41" s="4">
        <v>0</v>
      </c>
      <c r="BV41" s="4">
        <v>0</v>
      </c>
      <c r="BW41" s="4">
        <v>0</v>
      </c>
      <c r="BX41" s="4">
        <v>0</v>
      </c>
      <c r="BY41" s="4">
        <v>0</v>
      </c>
      <c r="BZ41" s="4">
        <v>0</v>
      </c>
      <c r="CA41" s="3">
        <v>0</v>
      </c>
      <c r="CB41" s="3">
        <v>0</v>
      </c>
      <c r="CC41" s="3">
        <v>0</v>
      </c>
      <c r="CD41" s="5">
        <v>0</v>
      </c>
      <c r="CE41" s="4">
        <v>0</v>
      </c>
      <c r="CF41" s="4">
        <v>0</v>
      </c>
      <c r="CG41" s="4">
        <v>0</v>
      </c>
      <c r="CH41" s="4">
        <v>0</v>
      </c>
      <c r="CI41" s="4">
        <v>0</v>
      </c>
      <c r="CJ41" s="4">
        <v>0</v>
      </c>
      <c r="CK41" s="3">
        <v>0</v>
      </c>
      <c r="CL41" s="3">
        <v>0</v>
      </c>
      <c r="CM41" s="3">
        <v>0</v>
      </c>
      <c r="CN41" s="32">
        <v>0</v>
      </c>
      <c r="CO41" s="34">
        <v>0</v>
      </c>
      <c r="CP41" s="4">
        <v>0</v>
      </c>
      <c r="CQ41" s="4">
        <v>0</v>
      </c>
      <c r="CR41" s="4">
        <v>0</v>
      </c>
      <c r="CS41" s="4">
        <v>0</v>
      </c>
      <c r="CT41" s="4">
        <v>0</v>
      </c>
      <c r="CU41" s="3">
        <v>0</v>
      </c>
      <c r="CV41" s="3">
        <v>0</v>
      </c>
      <c r="CW41" s="3">
        <v>0</v>
      </c>
      <c r="CX41" s="35">
        <v>0</v>
      </c>
      <c r="CY41" s="34">
        <f>COUNTIFS('(手KEY資料)_展助來店'!$C:$C,'來店成交率_01-11'!$B41,'(手KEY資料)_展助來店'!$L:$L,$CY$2,'(手KEY資料)_展助來店'!$K:$K,"中和")</f>
        <v>0</v>
      </c>
      <c r="CZ41" s="4">
        <f>COUNTIFS('(有望系統)_來店成交現有客戶_01-10(累)'!$E:$E,$B41,'(有望系統)_來店成交現有客戶_01-10(累)'!$BJ:$BJ,$CY$2,'(有望系統)_來店成交現有客戶_01-10(累)'!$BM:$BM,$CY$2,'(有望系統)_來店成交現有客戶_01-10(累)'!$BN:$BN,"中和")</f>
        <v>0</v>
      </c>
      <c r="DA41" s="4">
        <f>COUNTIFS('(有望系統)_來店成交現有客戶_01-10(累)'!$E:$E,$B41,'(有望系統)_來店成交現有客戶_01-10(累)'!$BN:$BN,"中和",'(有望系統)_來店成交現有客戶_01-10(累)'!$BJ:$BJ,$CY$2)-CZ41</f>
        <v>0</v>
      </c>
      <c r="DB41" s="4">
        <f>COUNTIFS('(手KEY資料)_展助來店'!$C:$C,'來店成交率_01-11'!$B41,'(手KEY資料)_展助來店'!$L:$L,$CY$2,'(手KEY資料)_展助來店'!$K:$K,"新店")</f>
        <v>0</v>
      </c>
      <c r="DC41" s="4">
        <f>COUNTIFS('(有望系統)_來店成交現有客戶_01-10(累)'!$E:$E,$B41,'(有望系統)_來店成交現有客戶_01-10(累)'!$BJ:$BJ,$CY$2,'(有望系統)_來店成交現有客戶_01-10(累)'!$BM:$BM,$CY$2,'(有望系統)_來店成交現有客戶_01-10(累)'!$BN:$BN,"新店")</f>
        <v>0</v>
      </c>
      <c r="DD41" s="4">
        <f>COUNTIFS('(有望系統)_來店成交現有客戶_01-10(累)'!$E:$E,$B41,'(有望系統)_來店成交現有客戶_01-10(累)'!$BN:$BN,"新店",'(有望系統)_來店成交現有客戶_01-10(累)'!$BJ:$BJ,$CY$2)-DC41</f>
        <v>0</v>
      </c>
      <c r="DE41" s="3">
        <f t="shared" si="54"/>
        <v>0</v>
      </c>
      <c r="DF41" s="3">
        <f t="shared" si="55"/>
        <v>0</v>
      </c>
      <c r="DG41" s="3">
        <f t="shared" si="56"/>
        <v>0</v>
      </c>
      <c r="DH41" s="35">
        <f t="shared" si="57"/>
        <v>0</v>
      </c>
      <c r="DI41" s="34"/>
      <c r="DJ41" s="4"/>
      <c r="DK41" s="4"/>
      <c r="DL41" s="4"/>
      <c r="DM41" s="4"/>
      <c r="DN41" s="4"/>
      <c r="DO41" s="3"/>
      <c r="DP41" s="3"/>
      <c r="DQ41" s="3"/>
      <c r="DR41" s="35"/>
      <c r="DS41" s="34">
        <f>C41+M41+W41+AG41+AQ41+BA41+BK41+BU41+CE41+CO41+CY41+DI41</f>
        <v>13</v>
      </c>
      <c r="DT41" s="4">
        <f>D41+N41+X41+AH41+AR41+BB41+BL41+BV41+CF41+CP41+CZ41+DJ41</f>
        <v>0</v>
      </c>
      <c r="DU41" s="4">
        <f>E41+O41+Y41+AI41+AS41+BC41+BM41+BW41+CG41+CQ41+DA41+DK41</f>
        <v>0</v>
      </c>
      <c r="DV41" s="6">
        <f>IF(DS41=0,0,(DT41+DU41)/DS41)</f>
        <v>0</v>
      </c>
      <c r="DW41" s="4">
        <f>F41+P41+Z41+AJ41+AT41+BD41+BN41+BX41+CH41+CR41+DB41+DL41</f>
        <v>7</v>
      </c>
      <c r="DX41" s="4">
        <f>G41+Q41+AA41+AK41+AU41+BE41+BO41+BY41+CI41+CS41+DC41+DM41</f>
        <v>0</v>
      </c>
      <c r="DY41" s="4">
        <f>H41+R41+AB41+AL41+AV41+BF41+BP41+BZ41+CJ41+CT41+DD41+DN41</f>
        <v>0</v>
      </c>
      <c r="DZ41" s="6">
        <f>IF(DW41=0,0,(DX41+DY41)/DW41)</f>
        <v>0</v>
      </c>
      <c r="EA41" s="3">
        <f>DS41+DW41</f>
        <v>20</v>
      </c>
      <c r="EB41" s="3">
        <f>DT41+DX41</f>
        <v>0</v>
      </c>
      <c r="EC41" s="8">
        <f>DU41+DY41</f>
        <v>0</v>
      </c>
      <c r="ED41" s="37">
        <f>IF(EA41=0,0,(EB41+EC41)/EA41)</f>
        <v>0</v>
      </c>
      <c r="EE41" s="66" t="str">
        <f>IF(RANK(ED41,$ED$4:$ED$43,0)&gt;3,"",RANK(ED41,$ED$4:$ED$43,0))</f>
        <v/>
      </c>
    </row>
    <row r="42" spans="1:137" s="7" customFormat="1" ht="13.5" customHeight="1" thickBot="1">
      <c r="A42" s="123"/>
      <c r="B42" s="38" t="s">
        <v>31</v>
      </c>
      <c r="C42" s="43">
        <v>46</v>
      </c>
      <c r="D42" s="39">
        <v>4</v>
      </c>
      <c r="E42" s="39">
        <v>3</v>
      </c>
      <c r="F42" s="39">
        <v>12</v>
      </c>
      <c r="G42" s="39">
        <v>0</v>
      </c>
      <c r="H42" s="39">
        <v>2</v>
      </c>
      <c r="I42" s="40">
        <v>58</v>
      </c>
      <c r="J42" s="40">
        <v>4</v>
      </c>
      <c r="K42" s="40">
        <v>5</v>
      </c>
      <c r="L42" s="44">
        <v>0.15517241379310345</v>
      </c>
      <c r="M42" s="39">
        <v>22</v>
      </c>
      <c r="N42" s="39">
        <v>0</v>
      </c>
      <c r="O42" s="39">
        <v>0</v>
      </c>
      <c r="P42" s="39">
        <v>12</v>
      </c>
      <c r="Q42" s="39">
        <v>0</v>
      </c>
      <c r="R42" s="39">
        <v>1</v>
      </c>
      <c r="S42" s="40">
        <v>34</v>
      </c>
      <c r="T42" s="40">
        <v>0</v>
      </c>
      <c r="U42" s="40">
        <v>1</v>
      </c>
      <c r="V42" s="41">
        <v>2.9411764705882353E-2</v>
      </c>
      <c r="W42" s="39">
        <v>55</v>
      </c>
      <c r="X42" s="39">
        <v>4</v>
      </c>
      <c r="Y42" s="39">
        <v>5</v>
      </c>
      <c r="Z42" s="39">
        <v>24</v>
      </c>
      <c r="AA42" s="39">
        <v>2</v>
      </c>
      <c r="AB42" s="39">
        <v>1</v>
      </c>
      <c r="AC42" s="40">
        <v>79</v>
      </c>
      <c r="AD42" s="40">
        <v>6</v>
      </c>
      <c r="AE42" s="40">
        <v>6</v>
      </c>
      <c r="AF42" s="41">
        <v>0.15189873417721519</v>
      </c>
      <c r="AG42" s="39">
        <v>52</v>
      </c>
      <c r="AH42" s="39">
        <v>2</v>
      </c>
      <c r="AI42" s="39">
        <v>7</v>
      </c>
      <c r="AJ42" s="39">
        <v>17</v>
      </c>
      <c r="AK42" s="39">
        <v>1</v>
      </c>
      <c r="AL42" s="39">
        <v>3</v>
      </c>
      <c r="AM42" s="40">
        <v>69</v>
      </c>
      <c r="AN42" s="40">
        <v>3</v>
      </c>
      <c r="AO42" s="40">
        <v>10</v>
      </c>
      <c r="AP42" s="41">
        <v>0.18840579710144928</v>
      </c>
      <c r="AQ42" s="39">
        <v>26</v>
      </c>
      <c r="AR42" s="39">
        <v>0</v>
      </c>
      <c r="AS42" s="39">
        <v>3</v>
      </c>
      <c r="AT42" s="39">
        <v>16</v>
      </c>
      <c r="AU42" s="39">
        <v>1</v>
      </c>
      <c r="AV42" s="39">
        <v>0</v>
      </c>
      <c r="AW42" s="40">
        <v>42</v>
      </c>
      <c r="AX42" s="40">
        <v>1</v>
      </c>
      <c r="AY42" s="40">
        <v>3</v>
      </c>
      <c r="AZ42" s="41">
        <v>9.5238095238095233E-2</v>
      </c>
      <c r="BA42" s="39">
        <v>41</v>
      </c>
      <c r="BB42" s="39">
        <v>3</v>
      </c>
      <c r="BC42" s="39">
        <v>3</v>
      </c>
      <c r="BD42" s="39">
        <v>16</v>
      </c>
      <c r="BE42" s="39">
        <v>2</v>
      </c>
      <c r="BF42" s="39">
        <v>2</v>
      </c>
      <c r="BG42" s="40">
        <v>57</v>
      </c>
      <c r="BH42" s="40">
        <v>5</v>
      </c>
      <c r="BI42" s="40">
        <v>5</v>
      </c>
      <c r="BJ42" s="41">
        <v>0.17543859649122806</v>
      </c>
      <c r="BK42" s="39">
        <v>39</v>
      </c>
      <c r="BL42" s="39">
        <v>3</v>
      </c>
      <c r="BM42" s="39">
        <v>3</v>
      </c>
      <c r="BN42" s="39">
        <v>15</v>
      </c>
      <c r="BO42" s="39">
        <v>0</v>
      </c>
      <c r="BP42" s="39">
        <v>0</v>
      </c>
      <c r="BQ42" s="40">
        <v>54</v>
      </c>
      <c r="BR42" s="40">
        <v>3</v>
      </c>
      <c r="BS42" s="40">
        <v>3</v>
      </c>
      <c r="BT42" s="41">
        <v>0.1111111111111111</v>
      </c>
      <c r="BU42" s="39">
        <v>38</v>
      </c>
      <c r="BV42" s="39">
        <v>2</v>
      </c>
      <c r="BW42" s="39">
        <v>4</v>
      </c>
      <c r="BX42" s="39">
        <v>11</v>
      </c>
      <c r="BY42" s="39">
        <v>0</v>
      </c>
      <c r="BZ42" s="39">
        <v>1</v>
      </c>
      <c r="CA42" s="40">
        <v>49</v>
      </c>
      <c r="CB42" s="40">
        <v>2</v>
      </c>
      <c r="CC42" s="40">
        <v>5</v>
      </c>
      <c r="CD42" s="41">
        <v>0.14285714285714285</v>
      </c>
      <c r="CE42" s="39">
        <v>38</v>
      </c>
      <c r="CF42" s="39">
        <v>4</v>
      </c>
      <c r="CG42" s="39">
        <v>5</v>
      </c>
      <c r="CH42" s="39">
        <v>10</v>
      </c>
      <c r="CI42" s="39">
        <v>1</v>
      </c>
      <c r="CJ42" s="39">
        <v>1</v>
      </c>
      <c r="CK42" s="40">
        <v>48</v>
      </c>
      <c r="CL42" s="40">
        <v>5</v>
      </c>
      <c r="CM42" s="40">
        <v>6</v>
      </c>
      <c r="CN42" s="42">
        <v>0.22900000000000001</v>
      </c>
      <c r="CO42" s="43">
        <v>53</v>
      </c>
      <c r="CP42" s="39">
        <v>3</v>
      </c>
      <c r="CQ42" s="39">
        <v>3</v>
      </c>
      <c r="CR42" s="39">
        <v>13</v>
      </c>
      <c r="CS42" s="39">
        <v>2</v>
      </c>
      <c r="CT42" s="39">
        <v>3</v>
      </c>
      <c r="CU42" s="40">
        <v>66</v>
      </c>
      <c r="CV42" s="40">
        <v>5</v>
      </c>
      <c r="CW42" s="40">
        <v>6</v>
      </c>
      <c r="CX42" s="44">
        <v>0.16666666666666666</v>
      </c>
      <c r="CY42" s="43">
        <f t="shared" ref="CY42:DG42" si="79">SUM(CY28:CY40)</f>
        <v>0</v>
      </c>
      <c r="CZ42" s="39">
        <f t="shared" si="79"/>
        <v>0</v>
      </c>
      <c r="DA42" s="39">
        <f t="shared" si="79"/>
        <v>0</v>
      </c>
      <c r="DB42" s="39">
        <f t="shared" si="79"/>
        <v>0</v>
      </c>
      <c r="DC42" s="39">
        <f t="shared" si="79"/>
        <v>0</v>
      </c>
      <c r="DD42" s="39">
        <f t="shared" si="79"/>
        <v>0</v>
      </c>
      <c r="DE42" s="40">
        <f t="shared" si="79"/>
        <v>0</v>
      </c>
      <c r="DF42" s="40">
        <f t="shared" si="79"/>
        <v>0</v>
      </c>
      <c r="DG42" s="40">
        <f t="shared" si="79"/>
        <v>0</v>
      </c>
      <c r="DH42" s="44">
        <f>IF(DE42=0,0,(DF42+DG42)/DE42)</f>
        <v>0</v>
      </c>
      <c r="DI42" s="43"/>
      <c r="DJ42" s="39"/>
      <c r="DK42" s="39"/>
      <c r="DL42" s="39"/>
      <c r="DM42" s="39"/>
      <c r="DN42" s="39"/>
      <c r="DO42" s="40"/>
      <c r="DP42" s="40"/>
      <c r="DQ42" s="40"/>
      <c r="DR42" s="44"/>
      <c r="DS42" s="43">
        <f>SUM(DS28:DS40)</f>
        <v>402</v>
      </c>
      <c r="DT42" s="39">
        <f>SUM(DT28:DT40)</f>
        <v>25</v>
      </c>
      <c r="DU42" s="39">
        <f>SUM(DU28:DU40)</f>
        <v>36</v>
      </c>
      <c r="DV42" s="41">
        <f t="shared" si="14"/>
        <v>0.15174129353233831</v>
      </c>
      <c r="DW42" s="39">
        <f>SUM(DW28:DW40)</f>
        <v>142</v>
      </c>
      <c r="DX42" s="39">
        <f>SUM(DX28:DX40)</f>
        <v>9</v>
      </c>
      <c r="DY42" s="39">
        <f>SUM(DY28:DY40)</f>
        <v>14</v>
      </c>
      <c r="DZ42" s="41">
        <f t="shared" si="15"/>
        <v>0.1619718309859155</v>
      </c>
      <c r="EA42" s="40">
        <f>SUM(EA28:EA40)</f>
        <v>544</v>
      </c>
      <c r="EB42" s="40">
        <f>SUM(EB28:EB40)</f>
        <v>34</v>
      </c>
      <c r="EC42" s="40">
        <f>SUM(EC28:EC40)</f>
        <v>50</v>
      </c>
      <c r="ED42" s="44">
        <f t="shared" si="17"/>
        <v>0.15441176470588236</v>
      </c>
      <c r="EE42" s="66" t="str">
        <f>IF(RANK(ED42,$ED$4:$ED$43,0)&gt;5,"",RANK(ED42,$ED$4:$ED$43,0))</f>
        <v/>
      </c>
    </row>
    <row r="43" spans="1:137" s="7" customFormat="1" ht="13.5" customHeight="1" thickBot="1">
      <c r="A43" s="111" t="s">
        <v>33</v>
      </c>
      <c r="B43" s="112"/>
      <c r="C43" s="72">
        <v>137</v>
      </c>
      <c r="D43" s="73">
        <v>11</v>
      </c>
      <c r="E43" s="73">
        <v>5</v>
      </c>
      <c r="F43" s="73">
        <v>45</v>
      </c>
      <c r="G43" s="73">
        <v>4</v>
      </c>
      <c r="H43" s="73">
        <v>4</v>
      </c>
      <c r="I43" s="73">
        <v>182</v>
      </c>
      <c r="J43" s="73">
        <v>15</v>
      </c>
      <c r="K43" s="73">
        <v>9</v>
      </c>
      <c r="L43" s="74">
        <v>0.13186813186813187</v>
      </c>
      <c r="M43" s="73">
        <v>121</v>
      </c>
      <c r="N43" s="73">
        <v>5</v>
      </c>
      <c r="O43" s="73">
        <v>0</v>
      </c>
      <c r="P43" s="73">
        <v>42</v>
      </c>
      <c r="Q43" s="73">
        <v>1</v>
      </c>
      <c r="R43" s="73">
        <v>1</v>
      </c>
      <c r="S43" s="73">
        <v>163</v>
      </c>
      <c r="T43" s="73">
        <v>6</v>
      </c>
      <c r="U43" s="73">
        <v>1</v>
      </c>
      <c r="V43" s="75">
        <v>4.2944785276073622E-2</v>
      </c>
      <c r="W43" s="73">
        <v>148</v>
      </c>
      <c r="X43" s="73">
        <v>9</v>
      </c>
      <c r="Y43" s="73">
        <v>12</v>
      </c>
      <c r="Z43" s="73">
        <v>67</v>
      </c>
      <c r="AA43" s="73">
        <v>4</v>
      </c>
      <c r="AB43" s="73">
        <v>4</v>
      </c>
      <c r="AC43" s="73">
        <v>215</v>
      </c>
      <c r="AD43" s="73">
        <v>13</v>
      </c>
      <c r="AE43" s="73">
        <v>16</v>
      </c>
      <c r="AF43" s="75">
        <v>0.13488372093023257</v>
      </c>
      <c r="AG43" s="73">
        <v>162</v>
      </c>
      <c r="AH43" s="73">
        <v>5</v>
      </c>
      <c r="AI43" s="73">
        <v>19</v>
      </c>
      <c r="AJ43" s="73">
        <v>53</v>
      </c>
      <c r="AK43" s="73">
        <v>1</v>
      </c>
      <c r="AL43" s="73">
        <v>5</v>
      </c>
      <c r="AM43" s="73">
        <v>215</v>
      </c>
      <c r="AN43" s="73">
        <v>6</v>
      </c>
      <c r="AO43" s="73">
        <v>24</v>
      </c>
      <c r="AP43" s="75">
        <v>0.13953488372093023</v>
      </c>
      <c r="AQ43" s="73">
        <v>127</v>
      </c>
      <c r="AR43" s="73">
        <v>8</v>
      </c>
      <c r="AS43" s="73">
        <v>15</v>
      </c>
      <c r="AT43" s="73">
        <v>66</v>
      </c>
      <c r="AU43" s="73">
        <v>5</v>
      </c>
      <c r="AV43" s="73">
        <v>2</v>
      </c>
      <c r="AW43" s="73">
        <v>193</v>
      </c>
      <c r="AX43" s="73">
        <v>13</v>
      </c>
      <c r="AY43" s="73">
        <v>17</v>
      </c>
      <c r="AZ43" s="75">
        <v>0.15544041450777202</v>
      </c>
      <c r="BA43" s="73">
        <v>138</v>
      </c>
      <c r="BB43" s="73">
        <v>12</v>
      </c>
      <c r="BC43" s="73">
        <v>13</v>
      </c>
      <c r="BD43" s="73">
        <v>57</v>
      </c>
      <c r="BE43" s="73">
        <v>4</v>
      </c>
      <c r="BF43" s="73">
        <v>4</v>
      </c>
      <c r="BG43" s="73">
        <v>195</v>
      </c>
      <c r="BH43" s="73">
        <v>16</v>
      </c>
      <c r="BI43" s="73">
        <v>17</v>
      </c>
      <c r="BJ43" s="75">
        <v>0.16923076923076924</v>
      </c>
      <c r="BK43" s="73">
        <v>137</v>
      </c>
      <c r="BL43" s="73">
        <v>11</v>
      </c>
      <c r="BM43" s="73">
        <v>16</v>
      </c>
      <c r="BN43" s="73">
        <v>67</v>
      </c>
      <c r="BO43" s="73">
        <v>0</v>
      </c>
      <c r="BP43" s="73">
        <v>4</v>
      </c>
      <c r="BQ43" s="73">
        <v>204</v>
      </c>
      <c r="BR43" s="73">
        <v>11</v>
      </c>
      <c r="BS43" s="73">
        <v>20</v>
      </c>
      <c r="BT43" s="75">
        <v>0.15196078431372548</v>
      </c>
      <c r="BU43" s="73">
        <v>129</v>
      </c>
      <c r="BV43" s="73">
        <v>13</v>
      </c>
      <c r="BW43" s="73">
        <v>13</v>
      </c>
      <c r="BX43" s="73">
        <v>35</v>
      </c>
      <c r="BY43" s="73">
        <v>0</v>
      </c>
      <c r="BZ43" s="73">
        <v>6</v>
      </c>
      <c r="CA43" s="73">
        <v>164</v>
      </c>
      <c r="CB43" s="73">
        <v>13</v>
      </c>
      <c r="CC43" s="73">
        <v>19</v>
      </c>
      <c r="CD43" s="75">
        <v>0.1951219512195122</v>
      </c>
      <c r="CE43" s="73">
        <v>137</v>
      </c>
      <c r="CF43" s="73">
        <v>11</v>
      </c>
      <c r="CG43" s="73">
        <v>10</v>
      </c>
      <c r="CH43" s="73">
        <v>46</v>
      </c>
      <c r="CI43" s="73">
        <v>3</v>
      </c>
      <c r="CJ43" s="73">
        <v>2</v>
      </c>
      <c r="CK43" s="73">
        <v>183</v>
      </c>
      <c r="CL43" s="73">
        <v>14</v>
      </c>
      <c r="CM43" s="73">
        <v>12</v>
      </c>
      <c r="CN43" s="76">
        <v>0.14199999999999999</v>
      </c>
      <c r="CO43" s="72">
        <v>161</v>
      </c>
      <c r="CP43" s="73">
        <v>9</v>
      </c>
      <c r="CQ43" s="73">
        <v>12</v>
      </c>
      <c r="CR43" s="73">
        <v>44</v>
      </c>
      <c r="CS43" s="73">
        <v>5</v>
      </c>
      <c r="CT43" s="73">
        <v>7</v>
      </c>
      <c r="CU43" s="73">
        <v>205</v>
      </c>
      <c r="CV43" s="73">
        <v>14</v>
      </c>
      <c r="CW43" s="73">
        <v>19</v>
      </c>
      <c r="CX43" s="74">
        <v>0.16097560975609757</v>
      </c>
      <c r="CY43" s="72">
        <f t="shared" ref="CY43:DG43" si="80">CY15+CY27+CY42</f>
        <v>3</v>
      </c>
      <c r="CZ43" s="73">
        <f t="shared" si="80"/>
        <v>0</v>
      </c>
      <c r="DA43" s="73">
        <f t="shared" si="80"/>
        <v>0</v>
      </c>
      <c r="DB43" s="73">
        <f t="shared" si="80"/>
        <v>0</v>
      </c>
      <c r="DC43" s="73">
        <f t="shared" si="80"/>
        <v>0</v>
      </c>
      <c r="DD43" s="73">
        <f t="shared" si="80"/>
        <v>0</v>
      </c>
      <c r="DE43" s="73">
        <f t="shared" si="80"/>
        <v>3</v>
      </c>
      <c r="DF43" s="73">
        <f t="shared" si="80"/>
        <v>0</v>
      </c>
      <c r="DG43" s="73">
        <f t="shared" si="80"/>
        <v>0</v>
      </c>
      <c r="DH43" s="74">
        <f>IF(DE43=0,0,(DF43+DG43)/DE43)</f>
        <v>0</v>
      </c>
      <c r="DI43" s="72"/>
      <c r="DJ43" s="73"/>
      <c r="DK43" s="73"/>
      <c r="DL43" s="73"/>
      <c r="DM43" s="73"/>
      <c r="DN43" s="73"/>
      <c r="DO43" s="73"/>
      <c r="DP43" s="73"/>
      <c r="DQ43" s="73"/>
      <c r="DR43" s="74"/>
      <c r="DS43" s="72">
        <f t="shared" ref="DS43:DU43" si="81">C43+M43+W43+AG43+AQ43+BA43+BK43+BU43+CE43+CO43+CY43+DI43</f>
        <v>1400</v>
      </c>
      <c r="DT43" s="73">
        <f t="shared" si="81"/>
        <v>94</v>
      </c>
      <c r="DU43" s="77">
        <f t="shared" si="81"/>
        <v>115</v>
      </c>
      <c r="DV43" s="78">
        <f t="shared" si="14"/>
        <v>0.1492857142857143</v>
      </c>
      <c r="DW43" s="79">
        <f t="shared" ref="DW43:DY43" si="82">F43+P43+Z43+AJ43+AT43+BD43+BN43+BX43+CH43+CR43+DB43+DL43</f>
        <v>522</v>
      </c>
      <c r="DX43" s="73">
        <f t="shared" si="82"/>
        <v>27</v>
      </c>
      <c r="DY43" s="73">
        <f t="shared" si="82"/>
        <v>39</v>
      </c>
      <c r="DZ43" s="78">
        <f t="shared" si="15"/>
        <v>0.12643678160919541</v>
      </c>
      <c r="EA43" s="79">
        <f t="shared" ref="EA43:EC43" si="83">DS43+DW43</f>
        <v>1922</v>
      </c>
      <c r="EB43" s="73">
        <f t="shared" si="83"/>
        <v>121</v>
      </c>
      <c r="EC43" s="77">
        <f t="shared" si="83"/>
        <v>154</v>
      </c>
      <c r="ED43" s="80">
        <f>IF(EA43=0,0,(EB43+EC43)/EA43)</f>
        <v>0.14308012486992716</v>
      </c>
      <c r="EE43" s="66" t="str">
        <f>IF(RANK(ED43,$ED$4:$ED$43,0)&gt;3,"",RANK(ED43,$ED$4:$ED$43,0))</f>
        <v/>
      </c>
    </row>
    <row r="44" spans="1:137" s="96" customFormat="1" ht="12.75" customHeight="1">
      <c r="A44" s="96" t="s">
        <v>163</v>
      </c>
      <c r="EE44" s="97"/>
    </row>
    <row r="45" spans="1:137" s="96" customFormat="1" ht="12.75" customHeight="1">
      <c r="A45" s="96" t="s">
        <v>164</v>
      </c>
      <c r="EE45" s="97"/>
    </row>
    <row r="46" spans="1:137" s="96" customFormat="1" ht="12.75" customHeight="1">
      <c r="A46" s="96" t="s">
        <v>165</v>
      </c>
      <c r="EE46" s="97"/>
    </row>
    <row r="47" spans="1:137" s="89" customFormat="1" ht="18.600000000000001" customHeight="1">
      <c r="A47" s="89" t="s">
        <v>161</v>
      </c>
      <c r="O47" s="89" t="s">
        <v>162</v>
      </c>
      <c r="AG47" s="89" t="s">
        <v>162</v>
      </c>
      <c r="AQ47" s="89" t="s">
        <v>162</v>
      </c>
      <c r="BA47" s="89" t="s">
        <v>162</v>
      </c>
      <c r="BY47" s="89" t="s">
        <v>143</v>
      </c>
      <c r="CH47" s="90" t="s">
        <v>158</v>
      </c>
      <c r="CR47" s="90" t="s">
        <v>143</v>
      </c>
      <c r="DB47" s="89" t="s">
        <v>143</v>
      </c>
      <c r="DL47" s="89" t="s">
        <v>143</v>
      </c>
      <c r="DY47" s="89" t="s">
        <v>159</v>
      </c>
      <c r="EC47" s="89" t="s">
        <v>160</v>
      </c>
      <c r="EE47" s="93"/>
    </row>
  </sheetData>
  <autoFilter ref="M1:ED4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</autoFilter>
  <mergeCells count="19">
    <mergeCell ref="C2:L2"/>
    <mergeCell ref="M2:V2"/>
    <mergeCell ref="A43:B43"/>
    <mergeCell ref="A2:A3"/>
    <mergeCell ref="B2:B3"/>
    <mergeCell ref="A4:A15"/>
    <mergeCell ref="A16:A27"/>
    <mergeCell ref="A28:A42"/>
    <mergeCell ref="DS2:ED2"/>
    <mergeCell ref="W2:AF2"/>
    <mergeCell ref="AG2:AP2"/>
    <mergeCell ref="AQ2:AZ2"/>
    <mergeCell ref="BA2:BJ2"/>
    <mergeCell ref="BK2:BT2"/>
    <mergeCell ref="BU2:CD2"/>
    <mergeCell ref="CE2:CN2"/>
    <mergeCell ref="CO2:CX2"/>
    <mergeCell ref="CY2:DH2"/>
    <mergeCell ref="DI2:DR2"/>
  </mergeCells>
  <phoneticPr fontId="1" type="noConversion"/>
  <printOptions horizontalCentered="1"/>
  <pageMargins left="0.15748031496062992" right="0.15748031496062992" top="7.874015748031496E-2" bottom="7.874015748031496E-2" header="0.15748031496062992" footer="0.15748031496062992"/>
  <pageSetup paperSize="9" scale="8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P2"/>
  <sheetViews>
    <sheetView tabSelected="1" zoomScaleNormal="100" workbookViewId="0">
      <pane ySplit="1" topLeftCell="A2" activePane="bottomLeft" state="frozen"/>
      <selection pane="bottomLeft" activeCell="L7" sqref="L7"/>
    </sheetView>
  </sheetViews>
  <sheetFormatPr defaultRowHeight="15.75" customHeight="1"/>
  <cols>
    <col min="1" max="1" width="21" customWidth="1"/>
    <col min="2" max="2" width="31.88671875" hidden="1" customWidth="1"/>
    <col min="3" max="4" width="9" hidden="1" customWidth="1"/>
    <col min="5" max="5" width="9" style="70" customWidth="1"/>
    <col min="6" max="11" width="9" hidden="1" customWidth="1"/>
    <col min="12" max="12" width="13.109375" customWidth="1"/>
    <col min="13" max="13" width="12.44140625" hidden="1" customWidth="1"/>
    <col min="14" max="14" width="9" customWidth="1"/>
    <col min="15" max="19" width="9" hidden="1" customWidth="1"/>
    <col min="20" max="20" width="9" customWidth="1"/>
    <col min="21" max="28" width="9" hidden="1" customWidth="1"/>
    <col min="29" max="29" width="8.88671875" hidden="1" customWidth="1"/>
    <col min="30" max="30" width="19.6640625" customWidth="1"/>
    <col min="31" max="54" width="9" hidden="1" customWidth="1"/>
    <col min="56" max="56" width="9" customWidth="1"/>
    <col min="57" max="57" width="8.88671875" customWidth="1"/>
    <col min="59" max="61" width="9" hidden="1" customWidth="1"/>
    <col min="62" max="62" width="9" style="62"/>
    <col min="63" max="64" width="7.109375" customWidth="1"/>
    <col min="65" max="65" width="6.21875" style="70" customWidth="1"/>
    <col min="66" max="66" width="6" style="70" customWidth="1"/>
    <col min="67" max="67" width="8.88671875" customWidth="1"/>
  </cols>
  <sheetData>
    <row r="1" spans="1:68" ht="48.6" customHeight="1">
      <c r="A1" s="98" t="s">
        <v>68</v>
      </c>
      <c r="B1" s="99" t="s">
        <v>69</v>
      </c>
      <c r="C1" s="99" t="s">
        <v>70</v>
      </c>
      <c r="D1" s="98" t="s">
        <v>71</v>
      </c>
      <c r="E1" s="98" t="s">
        <v>72</v>
      </c>
      <c r="F1" s="99" t="s">
        <v>73</v>
      </c>
      <c r="G1" s="99" t="s">
        <v>74</v>
      </c>
      <c r="H1" s="99" t="s">
        <v>75</v>
      </c>
      <c r="I1" s="99" t="s">
        <v>76</v>
      </c>
      <c r="J1" s="99" t="s">
        <v>77</v>
      </c>
      <c r="K1" s="99" t="s">
        <v>78</v>
      </c>
      <c r="L1" s="98" t="s">
        <v>79</v>
      </c>
      <c r="M1" s="99" t="s">
        <v>26</v>
      </c>
      <c r="N1" s="98" t="s">
        <v>54</v>
      </c>
      <c r="O1" s="99" t="s">
        <v>80</v>
      </c>
      <c r="P1" s="99" t="s">
        <v>81</v>
      </c>
      <c r="Q1" s="99" t="s">
        <v>82</v>
      </c>
      <c r="R1" s="99" t="s">
        <v>83</v>
      </c>
      <c r="S1" s="99" t="s">
        <v>84</v>
      </c>
      <c r="T1" s="98" t="s">
        <v>85</v>
      </c>
      <c r="U1" s="99" t="s">
        <v>86</v>
      </c>
      <c r="V1" s="99" t="s">
        <v>87</v>
      </c>
      <c r="W1" s="99" t="s">
        <v>88</v>
      </c>
      <c r="X1" s="99" t="s">
        <v>89</v>
      </c>
      <c r="Y1" s="99" t="s">
        <v>90</v>
      </c>
      <c r="Z1" s="99" t="s">
        <v>24</v>
      </c>
      <c r="AA1" s="99" t="s">
        <v>91</v>
      </c>
      <c r="AB1" s="99" t="s">
        <v>92</v>
      </c>
      <c r="AC1" s="99" t="s">
        <v>25</v>
      </c>
      <c r="AD1" s="98" t="s">
        <v>93</v>
      </c>
      <c r="AE1" s="99" t="s">
        <v>94</v>
      </c>
      <c r="AF1" s="99" t="s">
        <v>95</v>
      </c>
      <c r="AG1" s="99" t="s">
        <v>96</v>
      </c>
      <c r="AH1" s="99" t="s">
        <v>97</v>
      </c>
      <c r="AI1" s="99" t="s">
        <v>98</v>
      </c>
      <c r="AJ1" s="99" t="s">
        <v>99</v>
      </c>
      <c r="AK1" s="99" t="s">
        <v>100</v>
      </c>
      <c r="AL1" s="99" t="s">
        <v>101</v>
      </c>
      <c r="AM1" s="99" t="s">
        <v>102</v>
      </c>
      <c r="AN1" s="99" t="s">
        <v>103</v>
      </c>
      <c r="AO1" s="99" t="s">
        <v>104</v>
      </c>
      <c r="AP1" s="99" t="s">
        <v>105</v>
      </c>
      <c r="AQ1" s="99" t="s">
        <v>106</v>
      </c>
      <c r="AR1" s="99" t="s">
        <v>107</v>
      </c>
      <c r="AS1" s="99" t="s">
        <v>107</v>
      </c>
      <c r="AT1" s="99" t="s">
        <v>107</v>
      </c>
      <c r="AU1" s="99" t="s">
        <v>108</v>
      </c>
      <c r="AV1" s="99" t="s">
        <v>109</v>
      </c>
      <c r="AW1" s="99" t="s">
        <v>110</v>
      </c>
      <c r="AX1" s="99" t="s">
        <v>111</v>
      </c>
      <c r="AY1" s="99" t="s">
        <v>112</v>
      </c>
      <c r="AZ1" s="99" t="s">
        <v>113</v>
      </c>
      <c r="BA1" s="99" t="s">
        <v>114</v>
      </c>
      <c r="BB1" s="99" t="s">
        <v>115</v>
      </c>
      <c r="BC1" s="98" t="s">
        <v>116</v>
      </c>
      <c r="BD1" s="98" t="s">
        <v>117</v>
      </c>
      <c r="BE1" s="98" t="s">
        <v>22</v>
      </c>
      <c r="BF1" s="98" t="s">
        <v>23</v>
      </c>
      <c r="BG1" s="99" t="s">
        <v>118</v>
      </c>
      <c r="BH1" s="99" t="s">
        <v>119</v>
      </c>
      <c r="BI1" s="99" t="s">
        <v>120</v>
      </c>
      <c r="BJ1" s="102" t="s">
        <v>122</v>
      </c>
      <c r="BK1" s="69" t="s">
        <v>124</v>
      </c>
      <c r="BL1" s="69" t="s">
        <v>125</v>
      </c>
      <c r="BM1" s="71" t="s">
        <v>126</v>
      </c>
      <c r="BN1" s="71" t="s">
        <v>127</v>
      </c>
      <c r="BO1" s="68" t="s">
        <v>123</v>
      </c>
      <c r="BP1" t="s">
        <v>133</v>
      </c>
    </row>
    <row r="2" spans="1:68" ht="15.75" customHeight="1">
      <c r="A2" s="100" t="s">
        <v>149</v>
      </c>
      <c r="B2" s="100"/>
      <c r="C2" s="100"/>
      <c r="D2" s="100"/>
      <c r="E2" s="100" t="s">
        <v>19</v>
      </c>
      <c r="F2" s="101"/>
      <c r="G2" s="101"/>
      <c r="H2" s="100"/>
      <c r="I2" s="101"/>
      <c r="J2" s="101"/>
      <c r="K2" s="101"/>
      <c r="L2" s="100" t="s">
        <v>156</v>
      </c>
      <c r="M2" s="100"/>
      <c r="N2" s="100" t="s">
        <v>150</v>
      </c>
      <c r="O2" s="100"/>
      <c r="P2" s="100"/>
      <c r="Q2" s="100"/>
      <c r="R2" s="101"/>
      <c r="S2" s="101"/>
      <c r="T2" s="100" t="s">
        <v>151</v>
      </c>
      <c r="U2" s="100"/>
      <c r="V2" s="100"/>
      <c r="W2" s="100"/>
      <c r="X2" s="100"/>
      <c r="Y2" s="100"/>
      <c r="Z2" s="101"/>
      <c r="AA2" s="101"/>
      <c r="AB2" s="100"/>
      <c r="AC2" s="100"/>
      <c r="AD2" s="101" t="s">
        <v>121</v>
      </c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0"/>
      <c r="BC2" s="100" t="s">
        <v>152</v>
      </c>
      <c r="BD2" s="100" t="s">
        <v>153</v>
      </c>
      <c r="BE2" s="100" t="s">
        <v>154</v>
      </c>
      <c r="BF2" s="100" t="s">
        <v>155</v>
      </c>
      <c r="BG2" s="92"/>
      <c r="BH2" s="92"/>
      <c r="BI2" s="92"/>
      <c r="BJ2" s="88" t="str">
        <f t="shared" ref="BJ2" si="0">MID(BC2,6,2)</f>
        <v>11</v>
      </c>
      <c r="BK2" s="86" t="str">
        <f>IF(ISNA(VLOOKUP(L2,'(手KEY資料)_展助來店'!E:L,8,0))=TRUE,"",VLOOKUP(L2,'(手KEY資料)_展助來店'!E:L,8,0))</f>
        <v/>
      </c>
      <c r="BL2" s="86" t="str">
        <f>IF(ISNA(VLOOKUP(N2,'(手KEY資料)_展助來店'!E:L,8,0))=TRUE,"",VLOOKUP(N2,'(手KEY資料)_展助來店'!E:L,8,0))</f>
        <v/>
      </c>
      <c r="BM2" s="91" t="str">
        <f t="shared" ref="BM2" si="1">IF(BK2="",BL2,BK2)</f>
        <v/>
      </c>
      <c r="BN2" s="91" t="e">
        <f>IF(BL2="",VLOOKUP(L2,'(手KEY資料)_展助來店'!E:G,3,0),VLOOKUP(N2,'(手KEY資料)_展助來店'!E:G,3,0))</f>
        <v>#N/A</v>
      </c>
      <c r="BP2" s="87" t="str">
        <f>VLOOKUP(E2,[1]工作表1!$B:$E,4,0)</f>
        <v>營三課</v>
      </c>
    </row>
  </sheetData>
  <autoFilter ref="A1:BP2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(手KEY資料)_展助來店</vt:lpstr>
      <vt:lpstr>來店成交率_01-11</vt:lpstr>
      <vt:lpstr>(有望系統)_來店成交現有客戶_01-10(累)</vt:lpstr>
      <vt:lpstr>'來店成交率_01-11'!Print_Area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龔羽伶</cp:lastModifiedBy>
  <cp:lastPrinted>2016-12-14T06:26:07Z</cp:lastPrinted>
  <dcterms:created xsi:type="dcterms:W3CDTF">2015-03-04T09:51:00Z</dcterms:created>
  <dcterms:modified xsi:type="dcterms:W3CDTF">2016-12-15T07:18:12Z</dcterms:modified>
</cp:coreProperties>
</file>