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80" windowWidth="9552" windowHeight="6828" tabRatio="715" firstSheet="2" activeTab="2"/>
  </bookViews>
  <sheets>
    <sheet name="With MS" sheetId="1" state="hidden" r:id="rId1"/>
    <sheet name="Without MS範本" sheetId="6" state="hidden" r:id="rId2"/>
    <sheet name="統計表" sheetId="50" r:id="rId3"/>
    <sheet name="標準" sheetId="34" r:id="rId4"/>
    <sheet name="評核表" sheetId="35" r:id="rId5"/>
    <sheet name="KPI-10" sheetId="53" r:id="rId6"/>
    <sheet name="來店成交率_10" sheetId="54" r:id="rId7"/>
    <sheet name="滿意度分析_10" sheetId="55" r:id="rId8"/>
    <sheet name="成交客戶_10" sheetId="60" r:id="rId9"/>
    <sheet name="潛在客戶資料維護不合格統計表_2016_09" sheetId="58" r:id="rId10"/>
  </sheets>
  <externalReferences>
    <externalReference r:id="rId11"/>
  </externalReferences>
  <definedNames>
    <definedName name="_xlnm._FilterDatabase" localSheetId="8" hidden="1">成交客戶_10!$A$1:$AV$2</definedName>
    <definedName name="_xlnm._FilterDatabase" localSheetId="6" hidden="1">來店成交率_10!$M$1:$ED$44</definedName>
    <definedName name="_xlnm.Print_Area" localSheetId="5">'KPI-10'!$A$1:$R$44</definedName>
    <definedName name="_xlnm.Print_Area" localSheetId="8">成交客戶_10!$H$1:$AS$2</definedName>
    <definedName name="_xlnm.Print_Area" localSheetId="6">來店成交率_10!$A$1:$ED$46</definedName>
    <definedName name="_xlnm.Print_Area" localSheetId="2">統計表!$A$1:$L$68</definedName>
    <definedName name="_xlnm.Print_Area" localSheetId="4">評核表!$A$1:$K$20</definedName>
    <definedName name="_xlnm.Print_Area" localSheetId="7">滿意度分析_10!$A$1:$K$44</definedName>
    <definedName name="_xlnm.Print_Area" localSheetId="3">標準!$A$1:$J$20</definedName>
    <definedName name="_xlnm.Print_Area" localSheetId="9">潛在客戶資料維護不合格統計表_2016_09!$A$1:$R$46</definedName>
    <definedName name="_xlnm.Print_Titles" localSheetId="8">成交客戶_10!$1:$1</definedName>
  </definedNames>
  <calcPr calcId="145621"/>
</workbook>
</file>

<file path=xl/calcChain.xml><?xml version="1.0" encoding="utf-8"?>
<calcChain xmlns="http://schemas.openxmlformats.org/spreadsheetml/2006/main">
  <c r="AF2" i="60" l="1"/>
  <c r="K31" i="50"/>
  <c r="K11" i="50"/>
  <c r="K51" i="50" l="1"/>
  <c r="K53" i="50"/>
  <c r="K33" i="50"/>
  <c r="K13" i="50"/>
  <c r="K3" i="50" l="1"/>
  <c r="K47" i="50"/>
  <c r="K27" i="50"/>
  <c r="K43" i="50"/>
  <c r="K23" i="50"/>
  <c r="K45" i="50"/>
  <c r="K7" i="50"/>
  <c r="K25" i="50" l="1"/>
  <c r="K5" i="50" l="1"/>
  <c r="Q7" i="58" l="1"/>
  <c r="M7" i="58"/>
  <c r="I11" i="58"/>
  <c r="N14" i="58"/>
  <c r="R20" i="58"/>
  <c r="I28" i="58"/>
  <c r="J36" i="58"/>
  <c r="Q15" i="58"/>
  <c r="N7" i="58"/>
  <c r="J11" i="58"/>
  <c r="O14" i="58"/>
  <c r="P21" i="58"/>
  <c r="R28" i="58"/>
  <c r="I37" i="58"/>
  <c r="Q24" i="58"/>
  <c r="O3" i="58"/>
  <c r="L8" i="58"/>
  <c r="R11" i="58"/>
  <c r="M15" i="58"/>
  <c r="O22" i="58"/>
  <c r="P29" i="58"/>
  <c r="R37" i="58"/>
  <c r="Q33" i="58"/>
  <c r="P4" i="58"/>
  <c r="L9" i="58"/>
  <c r="R12" i="58"/>
  <c r="K17" i="58"/>
  <c r="L25" i="58"/>
  <c r="M33" i="58"/>
  <c r="N40" i="58"/>
  <c r="N5" i="58"/>
  <c r="J10" i="58"/>
  <c r="O13" i="58"/>
  <c r="J19" i="58"/>
  <c r="K26" i="58"/>
  <c r="L34" i="58"/>
  <c r="M41" i="58"/>
  <c r="O5" i="58"/>
  <c r="K10" i="58"/>
  <c r="P13" i="58"/>
  <c r="I20" i="58"/>
  <c r="J27" i="58"/>
  <c r="K35" i="58"/>
  <c r="Q38" i="58"/>
  <c r="Q29" i="58"/>
  <c r="Q21" i="58"/>
  <c r="Q12" i="58"/>
  <c r="Q3" i="58"/>
  <c r="J41" i="58"/>
  <c r="K40" i="58"/>
  <c r="L39" i="58"/>
  <c r="M38" i="58"/>
  <c r="N37" i="58"/>
  <c r="O36" i="58"/>
  <c r="P35" i="58"/>
  <c r="R34" i="58"/>
  <c r="I34" i="58"/>
  <c r="J33" i="58"/>
  <c r="K32" i="58"/>
  <c r="L31" i="58"/>
  <c r="M29" i="58"/>
  <c r="N28" i="58"/>
  <c r="O27" i="58"/>
  <c r="P26" i="58"/>
  <c r="R25" i="58"/>
  <c r="I25" i="58"/>
  <c r="J24" i="58"/>
  <c r="K23" i="58"/>
  <c r="L22" i="58"/>
  <c r="M21" i="58"/>
  <c r="N20" i="58"/>
  <c r="O19" i="58"/>
  <c r="P17" i="58"/>
  <c r="R16" i="58"/>
  <c r="I16" i="58"/>
  <c r="J15" i="58"/>
  <c r="K14" i="58"/>
  <c r="L13" i="58"/>
  <c r="M12" i="58"/>
  <c r="N11" i="58"/>
  <c r="O10" i="58"/>
  <c r="P9" i="58"/>
  <c r="R8" i="58"/>
  <c r="I8" i="58"/>
  <c r="J7" i="58"/>
  <c r="K5" i="58"/>
  <c r="L4" i="58"/>
  <c r="F10" i="58"/>
  <c r="Q36" i="58"/>
  <c r="P41" i="58"/>
  <c r="I40" i="58"/>
  <c r="L37" i="58"/>
  <c r="O34" i="58"/>
  <c r="I32" i="58"/>
  <c r="L28" i="58"/>
  <c r="O25" i="58"/>
  <c r="I23" i="58"/>
  <c r="L20" i="58"/>
  <c r="O16" i="58"/>
  <c r="I14" i="58"/>
  <c r="L11" i="58"/>
  <c r="O8" i="58"/>
  <c r="I5" i="58"/>
  <c r="Q26" i="58"/>
  <c r="O41" i="58"/>
  <c r="I39" i="58"/>
  <c r="L36" i="58"/>
  <c r="O33" i="58"/>
  <c r="I31" i="58"/>
  <c r="L27" i="58"/>
  <c r="O24" i="58"/>
  <c r="I22" i="58"/>
  <c r="L19" i="58"/>
  <c r="O15" i="58"/>
  <c r="I13" i="58"/>
  <c r="L10" i="58"/>
  <c r="O7" i="58"/>
  <c r="I4" i="58"/>
  <c r="Q16" i="58"/>
  <c r="O40" i="58"/>
  <c r="I38" i="58"/>
  <c r="L35" i="58"/>
  <c r="O32" i="58"/>
  <c r="I29" i="58"/>
  <c r="L26" i="58"/>
  <c r="O23" i="58"/>
  <c r="J20" i="58"/>
  <c r="Q37" i="58"/>
  <c r="Q28" i="58"/>
  <c r="Q20" i="58"/>
  <c r="Q11" i="58"/>
  <c r="R41" i="58"/>
  <c r="I41" i="58"/>
  <c r="J40" i="58"/>
  <c r="K39" i="58"/>
  <c r="L38" i="58"/>
  <c r="M37" i="58"/>
  <c r="N36" i="58"/>
  <c r="O35" i="58"/>
  <c r="P34" i="58"/>
  <c r="R33" i="58"/>
  <c r="I33" i="58"/>
  <c r="J32" i="58"/>
  <c r="K31" i="58"/>
  <c r="L29" i="58"/>
  <c r="M28" i="58"/>
  <c r="N27" i="58"/>
  <c r="O26" i="58"/>
  <c r="P25" i="58"/>
  <c r="R24" i="58"/>
  <c r="I24" i="58"/>
  <c r="J23" i="58"/>
  <c r="K22" i="58"/>
  <c r="L21" i="58"/>
  <c r="M20" i="58"/>
  <c r="N19" i="58"/>
  <c r="O17" i="58"/>
  <c r="P16" i="58"/>
  <c r="R15" i="58"/>
  <c r="I15" i="58"/>
  <c r="J14" i="58"/>
  <c r="K13" i="58"/>
  <c r="L12" i="58"/>
  <c r="M11" i="58"/>
  <c r="N10" i="58"/>
  <c r="O9" i="58"/>
  <c r="P8" i="58"/>
  <c r="R7" i="58"/>
  <c r="I7" i="58"/>
  <c r="J5" i="58"/>
  <c r="K4" i="58"/>
  <c r="C49" i="58"/>
  <c r="Q27" i="58"/>
  <c r="Q10" i="58"/>
  <c r="J39" i="58"/>
  <c r="M36" i="58"/>
  <c r="P33" i="58"/>
  <c r="J31" i="58"/>
  <c r="M27" i="58"/>
  <c r="P24" i="58"/>
  <c r="J22" i="58"/>
  <c r="M19" i="58"/>
  <c r="P15" i="58"/>
  <c r="J13" i="58"/>
  <c r="M10" i="58"/>
  <c r="P7" i="58"/>
  <c r="J4" i="58"/>
  <c r="Q17" i="58"/>
  <c r="P40" i="58"/>
  <c r="J38" i="58"/>
  <c r="M35" i="58"/>
  <c r="P32" i="58"/>
  <c r="J29" i="58"/>
  <c r="M26" i="58"/>
  <c r="P23" i="58"/>
  <c r="J21" i="58"/>
  <c r="M17" i="58"/>
  <c r="P14" i="58"/>
  <c r="J12" i="58"/>
  <c r="M9" i="58"/>
  <c r="P5" i="58"/>
  <c r="Q34" i="58"/>
  <c r="Q8" i="58"/>
  <c r="P39" i="58"/>
  <c r="J37" i="58"/>
  <c r="M34" i="58"/>
  <c r="P31" i="58"/>
  <c r="J28" i="58"/>
  <c r="M25" i="58"/>
  <c r="P22" i="58"/>
  <c r="K19" i="58"/>
  <c r="Q40" i="58"/>
  <c r="Q32" i="58"/>
  <c r="Q23" i="58"/>
  <c r="Q14" i="58"/>
  <c r="Q5" i="58"/>
  <c r="L41" i="58"/>
  <c r="M40" i="58"/>
  <c r="N39" i="58"/>
  <c r="O38" i="58"/>
  <c r="P37" i="58"/>
  <c r="R36" i="58"/>
  <c r="I36" i="58"/>
  <c r="J35" i="58"/>
  <c r="K34" i="58"/>
  <c r="L33" i="58"/>
  <c r="M32" i="58"/>
  <c r="N31" i="58"/>
  <c r="O29" i="58"/>
  <c r="P28" i="58"/>
  <c r="R27" i="58"/>
  <c r="I27" i="58"/>
  <c r="J26" i="58"/>
  <c r="K25" i="58"/>
  <c r="L24" i="58"/>
  <c r="M23" i="58"/>
  <c r="N22" i="58"/>
  <c r="O21" i="58"/>
  <c r="P20" i="58"/>
  <c r="R19" i="58"/>
  <c r="I19" i="58"/>
  <c r="J17" i="58"/>
  <c r="K16" i="58"/>
  <c r="L15" i="58"/>
  <c r="M14" i="58"/>
  <c r="N13" i="58"/>
  <c r="O12" i="58"/>
  <c r="P11" i="58"/>
  <c r="R10" i="58"/>
  <c r="I10" i="58"/>
  <c r="J9" i="58"/>
  <c r="K8" i="58"/>
  <c r="L7" i="58"/>
  <c r="M5" i="58"/>
  <c r="N4" i="58"/>
  <c r="L3" i="58"/>
  <c r="I21" i="58"/>
  <c r="M16" i="58"/>
  <c r="Q39" i="58"/>
  <c r="Q31" i="58"/>
  <c r="Q22" i="58"/>
  <c r="Q13" i="58"/>
  <c r="Q4" i="58"/>
  <c r="K41" i="58"/>
  <c r="L40" i="58"/>
  <c r="M39" i="58"/>
  <c r="N38" i="58"/>
  <c r="O37" i="58"/>
  <c r="P36" i="58"/>
  <c r="R35" i="58"/>
  <c r="I35" i="58"/>
  <c r="J34" i="58"/>
  <c r="K33" i="58"/>
  <c r="L32" i="58"/>
  <c r="M31" i="58"/>
  <c r="N29" i="58"/>
  <c r="O28" i="58"/>
  <c r="P27" i="58"/>
  <c r="R26" i="58"/>
  <c r="I26" i="58"/>
  <c r="J25" i="58"/>
  <c r="K24" i="58"/>
  <c r="L23" i="58"/>
  <c r="M22" i="58"/>
  <c r="N21" i="58"/>
  <c r="O20" i="58"/>
  <c r="P19" i="58"/>
  <c r="R17" i="58"/>
  <c r="I17" i="58"/>
  <c r="J16" i="58"/>
  <c r="K15" i="58"/>
  <c r="L14" i="58"/>
  <c r="M13" i="58"/>
  <c r="N12" i="58"/>
  <c r="O11" i="58"/>
  <c r="P10" i="58"/>
  <c r="R9" i="58"/>
  <c r="I9" i="58"/>
  <c r="J8" i="58"/>
  <c r="K7" i="58"/>
  <c r="L5" i="58"/>
  <c r="M4" i="58"/>
  <c r="J3" i="58"/>
  <c r="Q19" i="58"/>
  <c r="R40" i="58"/>
  <c r="K38" i="58"/>
  <c r="N35" i="58"/>
  <c r="R32" i="58"/>
  <c r="K29" i="58"/>
  <c r="N26" i="58"/>
  <c r="R23" i="58"/>
  <c r="K21" i="58"/>
  <c r="N17" i="58"/>
  <c r="R14" i="58"/>
  <c r="K12" i="58"/>
  <c r="N9" i="58"/>
  <c r="R5" i="58"/>
  <c r="Q35" i="58"/>
  <c r="Q9" i="58"/>
  <c r="R39" i="58"/>
  <c r="K37" i="58"/>
  <c r="N34" i="58"/>
  <c r="R31" i="58"/>
  <c r="K28" i="58"/>
  <c r="N25" i="58"/>
  <c r="R22" i="58"/>
  <c r="K20" i="58"/>
  <c r="N16" i="58"/>
  <c r="R13" i="58"/>
  <c r="K11" i="58"/>
  <c r="N8" i="58"/>
  <c r="R4" i="58"/>
  <c r="Q25" i="58"/>
  <c r="N41" i="58"/>
  <c r="R38" i="58"/>
  <c r="K36" i="58"/>
  <c r="N33" i="58"/>
  <c r="R29" i="58"/>
  <c r="K27" i="58"/>
  <c r="N24" i="58"/>
  <c r="R21" i="58"/>
  <c r="L17" i="58"/>
  <c r="Q30" i="58" l="1"/>
  <c r="Q6" i="58"/>
  <c r="Q18" i="58"/>
  <c r="O39" i="58"/>
  <c r="N32" i="58"/>
  <c r="N42" i="58" s="1"/>
  <c r="M24" i="58"/>
  <c r="L16" i="58"/>
  <c r="P12" i="58"/>
  <c r="K9" i="58"/>
  <c r="O4" i="58"/>
  <c r="Q41" i="58"/>
  <c r="Q42" i="58" s="1"/>
  <c r="P38" i="58"/>
  <c r="O31" i="58"/>
  <c r="O42" i="58" s="1"/>
  <c r="N23" i="58"/>
  <c r="N15" i="58"/>
  <c r="I12" i="58"/>
  <c r="M8" i="58"/>
  <c r="P3" i="58"/>
  <c r="C17" i="58"/>
  <c r="G17" i="58"/>
  <c r="F17" i="58"/>
  <c r="C40" i="58"/>
  <c r="G40" i="58"/>
  <c r="F40" i="58"/>
  <c r="L59" i="50"/>
  <c r="L39" i="50"/>
  <c r="L19" i="50"/>
  <c r="G41" i="58"/>
  <c r="F41" i="58"/>
  <c r="C41" i="58"/>
  <c r="G39" i="58"/>
  <c r="F39" i="58"/>
  <c r="C39" i="58"/>
  <c r="G38" i="58"/>
  <c r="F38" i="58"/>
  <c r="C38" i="58"/>
  <c r="G37" i="58"/>
  <c r="F37" i="58"/>
  <c r="C37" i="58"/>
  <c r="G36" i="58"/>
  <c r="F36" i="58"/>
  <c r="C36" i="58"/>
  <c r="G35" i="58"/>
  <c r="F35" i="58"/>
  <c r="C35" i="58"/>
  <c r="G34" i="58"/>
  <c r="F34" i="58"/>
  <c r="C34" i="58"/>
  <c r="G33" i="58"/>
  <c r="F33" i="58"/>
  <c r="C33" i="58"/>
  <c r="G32" i="58"/>
  <c r="F32" i="58"/>
  <c r="C32" i="58"/>
  <c r="I42" i="58"/>
  <c r="G31" i="58"/>
  <c r="F31" i="58"/>
  <c r="C31" i="58"/>
  <c r="G29" i="58"/>
  <c r="F29" i="58"/>
  <c r="C29" i="58"/>
  <c r="G28" i="58"/>
  <c r="F28" i="58"/>
  <c r="C28" i="58"/>
  <c r="G27" i="58"/>
  <c r="F27" i="58"/>
  <c r="C27" i="58"/>
  <c r="G26" i="58"/>
  <c r="F26" i="58"/>
  <c r="C26" i="58"/>
  <c r="G25" i="58"/>
  <c r="F25" i="58"/>
  <c r="C25" i="58"/>
  <c r="G24" i="58"/>
  <c r="F24" i="58"/>
  <c r="C24" i="58"/>
  <c r="G23" i="58"/>
  <c r="F23" i="58"/>
  <c r="C23" i="58"/>
  <c r="G22" i="58"/>
  <c r="F22" i="58"/>
  <c r="C22" i="58"/>
  <c r="G21" i="58"/>
  <c r="F21" i="58"/>
  <c r="C21" i="58"/>
  <c r="J30" i="58"/>
  <c r="G20" i="58"/>
  <c r="F20" i="58"/>
  <c r="C20" i="58"/>
  <c r="G19" i="58"/>
  <c r="F19" i="58"/>
  <c r="C19" i="58"/>
  <c r="G16" i="58"/>
  <c r="F16" i="58"/>
  <c r="C16" i="58"/>
  <c r="G15" i="58"/>
  <c r="F15" i="58"/>
  <c r="C15" i="58"/>
  <c r="G14" i="58"/>
  <c r="F14" i="58"/>
  <c r="C14" i="58"/>
  <c r="G13" i="58"/>
  <c r="F13" i="58"/>
  <c r="C13" i="58"/>
  <c r="G12" i="58"/>
  <c r="F12" i="58"/>
  <c r="C12" i="58"/>
  <c r="G11" i="58"/>
  <c r="F11" i="58"/>
  <c r="C11" i="58"/>
  <c r="G10" i="58"/>
  <c r="C10" i="58"/>
  <c r="G9" i="58"/>
  <c r="F9" i="58"/>
  <c r="C9" i="58"/>
  <c r="G8" i="58"/>
  <c r="F8" i="58"/>
  <c r="C8" i="58"/>
  <c r="G7" i="58"/>
  <c r="F7" i="58"/>
  <c r="C7" i="58"/>
  <c r="G5" i="58"/>
  <c r="F5" i="58"/>
  <c r="C5" i="58"/>
  <c r="G4" i="58"/>
  <c r="F4" i="58"/>
  <c r="C4" i="58"/>
  <c r="R3" i="58"/>
  <c r="N3" i="58"/>
  <c r="M3" i="58"/>
  <c r="K3" i="58"/>
  <c r="I3" i="58"/>
  <c r="G3" i="58"/>
  <c r="F3" i="58"/>
  <c r="C3" i="58"/>
  <c r="AZ1" i="60"/>
  <c r="AY1" i="60"/>
  <c r="AX1" i="60"/>
  <c r="AV1" i="60"/>
  <c r="K49" i="50" s="1"/>
  <c r="AU1" i="60"/>
  <c r="K29" i="50" s="1"/>
  <c r="AT1" i="60"/>
  <c r="K9" i="50" s="1"/>
  <c r="K42" i="58"/>
  <c r="B20" i="35"/>
  <c r="C23" i="6"/>
  <c r="B23" i="6"/>
  <c r="C23" i="1"/>
  <c r="B23" i="1"/>
  <c r="I18" i="6"/>
  <c r="H18" i="6"/>
  <c r="G18" i="6"/>
  <c r="F18" i="6"/>
  <c r="E18" i="6"/>
  <c r="I16" i="6"/>
  <c r="H16" i="6"/>
  <c r="G16" i="6"/>
  <c r="F16" i="6"/>
  <c r="E16" i="6"/>
  <c r="I14" i="6"/>
  <c r="H14" i="6"/>
  <c r="J14" i="6"/>
  <c r="G14" i="6"/>
  <c r="F14" i="6"/>
  <c r="E14" i="6"/>
  <c r="I12" i="6"/>
  <c r="H12" i="6"/>
  <c r="J12" i="6"/>
  <c r="G12" i="6"/>
  <c r="F12" i="6"/>
  <c r="E12" i="6"/>
  <c r="I10" i="6"/>
  <c r="H10" i="6"/>
  <c r="J10" i="6"/>
  <c r="G10" i="6"/>
  <c r="F10" i="6"/>
  <c r="E10" i="6"/>
  <c r="I8" i="6"/>
  <c r="H8" i="6"/>
  <c r="G8" i="6"/>
  <c r="F8" i="6"/>
  <c r="J8" i="6"/>
  <c r="E8" i="6"/>
  <c r="I6" i="6"/>
  <c r="H6" i="6"/>
  <c r="G6" i="6"/>
  <c r="J6" i="6"/>
  <c r="F6" i="6"/>
  <c r="E6" i="6"/>
  <c r="J22" i="6"/>
  <c r="I18" i="1"/>
  <c r="H18" i="1"/>
  <c r="G18" i="1"/>
  <c r="J18" i="1"/>
  <c r="F18" i="1"/>
  <c r="E18" i="1"/>
  <c r="I16" i="1"/>
  <c r="H16" i="1"/>
  <c r="G16" i="1"/>
  <c r="F16" i="1"/>
  <c r="E16" i="1"/>
  <c r="I14" i="1"/>
  <c r="H14" i="1"/>
  <c r="J14" i="1"/>
  <c r="G14" i="1"/>
  <c r="F14" i="1"/>
  <c r="E14" i="1"/>
  <c r="I12" i="1"/>
  <c r="H12" i="1"/>
  <c r="J12" i="1"/>
  <c r="G12" i="1"/>
  <c r="F12" i="1"/>
  <c r="E12" i="1"/>
  <c r="I10" i="1"/>
  <c r="H10" i="1"/>
  <c r="J10" i="1"/>
  <c r="G10" i="1"/>
  <c r="F10" i="1"/>
  <c r="E10" i="1"/>
  <c r="I8" i="1"/>
  <c r="H8" i="1"/>
  <c r="G8" i="1"/>
  <c r="F8" i="1"/>
  <c r="J8" i="1"/>
  <c r="E8" i="1"/>
  <c r="I6" i="1"/>
  <c r="H6" i="1"/>
  <c r="G6" i="1"/>
  <c r="F6" i="1"/>
  <c r="E6" i="1"/>
  <c r="J16" i="1"/>
  <c r="J6" i="1"/>
  <c r="J22" i="1"/>
  <c r="D38" i="58" l="1"/>
  <c r="Q43" i="58"/>
  <c r="C42" i="58"/>
  <c r="H25" i="58"/>
  <c r="H3" i="58"/>
  <c r="D33" i="58"/>
  <c r="E33" i="58" s="1"/>
  <c r="E38" i="58"/>
  <c r="L64" i="50"/>
  <c r="D41" i="58"/>
  <c r="D32" i="58"/>
  <c r="E32" i="58" s="1"/>
  <c r="H35" i="58"/>
  <c r="H31" i="58"/>
  <c r="D24" i="58"/>
  <c r="E24" i="58" s="1"/>
  <c r="H37" i="58"/>
  <c r="D37" i="58"/>
  <c r="E37" i="58" s="1"/>
  <c r="D36" i="58"/>
  <c r="E36" i="58" s="1"/>
  <c r="D39" i="58"/>
  <c r="D26" i="58"/>
  <c r="E26" i="58" s="1"/>
  <c r="F42" i="58"/>
  <c r="H36" i="58"/>
  <c r="D28" i="58"/>
  <c r="E28" i="58" s="1"/>
  <c r="D7" i="58"/>
  <c r="E7" i="58" s="1"/>
  <c r="D22" i="58"/>
  <c r="E22" i="58" s="1"/>
  <c r="D31" i="58"/>
  <c r="D13" i="58"/>
  <c r="E13" i="58" s="1"/>
  <c r="D11" i="58"/>
  <c r="E11" i="58" s="1"/>
  <c r="D9" i="58"/>
  <c r="E9" i="58" s="1"/>
  <c r="D35" i="58"/>
  <c r="D5" i="58"/>
  <c r="E5" i="58" s="1"/>
  <c r="D15" i="58"/>
  <c r="G18" i="58"/>
  <c r="P42" i="58"/>
  <c r="D17" i="58"/>
  <c r="E17" i="58" s="1"/>
  <c r="D23" i="58"/>
  <c r="E23" i="58" s="1"/>
  <c r="D34" i="58"/>
  <c r="H5" i="58"/>
  <c r="H8" i="58"/>
  <c r="H9" i="58"/>
  <c r="H10" i="58"/>
  <c r="H11" i="58"/>
  <c r="H12" i="58"/>
  <c r="H13" i="58"/>
  <c r="H14" i="58"/>
  <c r="H16" i="58"/>
  <c r="H20" i="58"/>
  <c r="H21" i="58"/>
  <c r="H22" i="58"/>
  <c r="H23" i="58"/>
  <c r="H24" i="58"/>
  <c r="H26" i="58"/>
  <c r="H27" i="58"/>
  <c r="H28" i="58"/>
  <c r="H29" i="58"/>
  <c r="H17" i="58"/>
  <c r="I18" i="58"/>
  <c r="P30" i="58"/>
  <c r="H32" i="58"/>
  <c r="H38" i="58"/>
  <c r="I6" i="58"/>
  <c r="R18" i="58"/>
  <c r="L30" i="58"/>
  <c r="J18" i="58"/>
  <c r="I30" i="58"/>
  <c r="R30" i="58"/>
  <c r="M30" i="58"/>
  <c r="M42" i="58"/>
  <c r="R42" i="58"/>
  <c r="R6" i="58"/>
  <c r="H19" i="58"/>
  <c r="N6" i="58"/>
  <c r="F6" i="58"/>
  <c r="O6" i="58"/>
  <c r="K6" i="58"/>
  <c r="K18" i="58"/>
  <c r="F18" i="58"/>
  <c r="O18" i="58"/>
  <c r="C30" i="58"/>
  <c r="N30" i="58"/>
  <c r="J42" i="58"/>
  <c r="G6" i="58"/>
  <c r="P6" i="58"/>
  <c r="L6" i="58"/>
  <c r="P18" i="58"/>
  <c r="K30" i="58"/>
  <c r="D20" i="58"/>
  <c r="E20" i="58" s="1"/>
  <c r="O30" i="58"/>
  <c r="D12" i="58"/>
  <c r="E12" i="58" s="1"/>
  <c r="D3" i="58"/>
  <c r="E3" i="58" s="1"/>
  <c r="H4" i="58"/>
  <c r="L18" i="58"/>
  <c r="L42" i="58"/>
  <c r="H33" i="58"/>
  <c r="D10" i="58"/>
  <c r="E10" i="58" s="1"/>
  <c r="M6" i="58"/>
  <c r="D16" i="58"/>
  <c r="E16" i="58" s="1"/>
  <c r="D14" i="58"/>
  <c r="E14" i="58" s="1"/>
  <c r="D8" i="58"/>
  <c r="E8" i="58" s="1"/>
  <c r="G30" i="58"/>
  <c r="M18" i="58"/>
  <c r="D40" i="58"/>
  <c r="E40" i="58" s="1"/>
  <c r="F30" i="58"/>
  <c r="J6" i="58"/>
  <c r="H7" i="58"/>
  <c r="N18" i="58"/>
  <c r="E35" i="58"/>
  <c r="D4" i="58"/>
  <c r="C18" i="58"/>
  <c r="D27" i="58"/>
  <c r="E27" i="58" s="1"/>
  <c r="D29" i="58"/>
  <c r="E29" i="58" s="1"/>
  <c r="D21" i="58"/>
  <c r="E21" i="58" s="1"/>
  <c r="G42" i="58"/>
  <c r="H40" i="58"/>
  <c r="D25" i="58"/>
  <c r="E25" i="58" s="1"/>
  <c r="C6" i="58"/>
  <c r="D19" i="58"/>
  <c r="E19" i="58" s="1"/>
  <c r="D42" i="58" l="1"/>
  <c r="E42" i="58" s="1"/>
  <c r="E31" i="58"/>
  <c r="P43" i="58"/>
  <c r="I43" i="58"/>
  <c r="K43" i="58"/>
  <c r="K44" i="58" s="1"/>
  <c r="O43" i="58"/>
  <c r="M43" i="58"/>
  <c r="M44" i="58" s="1"/>
  <c r="H30" i="58"/>
  <c r="N43" i="58"/>
  <c r="D6" i="58"/>
  <c r="E6" i="58" s="1"/>
  <c r="H42" i="58"/>
  <c r="J43" i="58"/>
  <c r="R43" i="58"/>
  <c r="F43" i="58"/>
  <c r="L43" i="58"/>
  <c r="L44" i="58" s="1"/>
  <c r="D18" i="58"/>
  <c r="E18" i="58" s="1"/>
  <c r="E4" i="58"/>
  <c r="H18" i="58"/>
  <c r="G43" i="58"/>
  <c r="D30" i="58"/>
  <c r="C43" i="58"/>
  <c r="Q44" i="58" s="1"/>
  <c r="H6" i="58"/>
  <c r="O44" i="58" l="1"/>
  <c r="P44" i="58"/>
  <c r="R44" i="58"/>
  <c r="J44" i="58"/>
  <c r="I44" i="58"/>
  <c r="N44" i="58"/>
  <c r="C51" i="58"/>
  <c r="H43" i="58"/>
  <c r="E30" i="58"/>
  <c r="D43" i="58"/>
  <c r="E43" i="58" s="1"/>
</calcChain>
</file>

<file path=xl/comments1.xml><?xml version="1.0" encoding="utf-8"?>
<comments xmlns="http://schemas.openxmlformats.org/spreadsheetml/2006/main">
  <authors>
    <author>龔羽伶</author>
    <author>陳美杏</author>
  </authors>
  <commentList>
    <comment ref="W2" authorId="0">
      <text>
        <r>
          <rPr>
            <b/>
            <sz val="9"/>
            <color indexed="81"/>
            <rFont val="細明體"/>
            <family val="3"/>
            <charset val="136"/>
          </rPr>
          <t>龔羽伶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3</t>
        </r>
        <r>
          <rPr>
            <sz val="9"/>
            <color indexed="81"/>
            <rFont val="細明體"/>
            <family val="3"/>
            <charset val="136"/>
          </rPr>
          <t>月份累計交車數與成交來源分析差1台,原因有1台來店時間已超過一年-梁淑萍(NP99977)-張建宏</t>
        </r>
      </text>
    </comment>
    <comment ref="CO2" authorId="1">
      <text>
        <r>
          <rPr>
            <b/>
            <sz val="9"/>
            <color indexed="81"/>
            <rFont val="細明體"/>
            <family val="3"/>
            <charset val="136"/>
          </rPr>
          <t>10月交車計算至11/3領牌</t>
        </r>
      </text>
    </comment>
  </commentList>
</comments>
</file>

<file path=xl/sharedStrings.xml><?xml version="1.0" encoding="utf-8"?>
<sst xmlns="http://schemas.openxmlformats.org/spreadsheetml/2006/main" count="1027" uniqueCount="544">
  <si>
    <t>MS</t>
  </si>
  <si>
    <t>3.3~3.5</t>
    <phoneticPr fontId="3" type="noConversion"/>
  </si>
  <si>
    <t>2.7~2.9</t>
    <phoneticPr fontId="3" type="noConversion"/>
  </si>
  <si>
    <t>KR</t>
    <phoneticPr fontId="3" type="noConversion"/>
  </si>
  <si>
    <t>CRM</t>
    <phoneticPr fontId="3" type="noConversion"/>
  </si>
  <si>
    <t>Market Share</t>
    <phoneticPr fontId="3" type="noConversion"/>
  </si>
  <si>
    <r>
      <t>RS-</t>
    </r>
    <r>
      <rPr>
        <sz val="12"/>
        <rFont val="華康中黑體"/>
        <family val="3"/>
        <charset val="136"/>
      </rPr>
      <t>戰敗客戶之行動計劃</t>
    </r>
    <phoneticPr fontId="3" type="noConversion"/>
  </si>
  <si>
    <t>Poor-60%</t>
    <phoneticPr fontId="3" type="noConversion"/>
  </si>
  <si>
    <t>Fair-70%</t>
    <phoneticPr fontId="3" type="noConversion"/>
  </si>
  <si>
    <t>Good-80%</t>
    <phoneticPr fontId="3" type="noConversion"/>
  </si>
  <si>
    <t>Excellent-90%</t>
    <phoneticPr fontId="3" type="noConversion"/>
  </si>
  <si>
    <t>Perfect-100%</t>
    <phoneticPr fontId="3" type="noConversion"/>
  </si>
  <si>
    <t>97</t>
    <phoneticPr fontId="3" type="noConversion"/>
  </si>
  <si>
    <r>
      <t>RS-</t>
    </r>
    <r>
      <rPr>
        <sz val="12"/>
        <rFont val="華康中黑體"/>
        <family val="3"/>
        <charset val="136"/>
      </rPr>
      <t>新車電瓶檢查</t>
    </r>
    <r>
      <rPr>
        <sz val="12"/>
        <rFont val="BMWType V2 Regular"/>
      </rPr>
      <t>/</t>
    </r>
    <r>
      <rPr>
        <sz val="12"/>
        <rFont val="華康中黑體"/>
        <family val="3"/>
        <charset val="136"/>
      </rPr>
      <t>加裝配件展示</t>
    </r>
    <phoneticPr fontId="3" type="noConversion"/>
  </si>
  <si>
    <r>
      <t>RS-</t>
    </r>
    <r>
      <rPr>
        <sz val="12"/>
        <rFont val="華康中黑體"/>
        <family val="3"/>
        <charset val="136"/>
      </rPr>
      <t>新車電瓶檢查</t>
    </r>
    <r>
      <rPr>
        <sz val="12"/>
        <rFont val="BMWType V2 Regular"/>
      </rPr>
      <t>/</t>
    </r>
    <r>
      <rPr>
        <sz val="12"/>
        <rFont val="華康中黑體"/>
        <family val="3"/>
        <charset val="136"/>
      </rPr>
      <t>加裝配件展示</t>
    </r>
    <phoneticPr fontId="3" type="noConversion"/>
  </si>
  <si>
    <t>85%~89%</t>
    <phoneticPr fontId="3" type="noConversion"/>
  </si>
  <si>
    <t>80%~84%</t>
    <phoneticPr fontId="3" type="noConversion"/>
  </si>
  <si>
    <t>90%~94%</t>
    <phoneticPr fontId="3" type="noConversion"/>
  </si>
  <si>
    <t>98</t>
    <phoneticPr fontId="3" type="noConversion"/>
  </si>
  <si>
    <t>87</t>
    <phoneticPr fontId="3" type="noConversion"/>
  </si>
  <si>
    <t>96</t>
    <phoneticPr fontId="3" type="noConversion"/>
  </si>
  <si>
    <t>88</t>
    <phoneticPr fontId="3" type="noConversion"/>
  </si>
  <si>
    <t>86</t>
    <phoneticPr fontId="3" type="noConversion"/>
  </si>
  <si>
    <t>83~84</t>
    <phoneticPr fontId="3" type="noConversion"/>
  </si>
  <si>
    <t>78~79</t>
    <phoneticPr fontId="3" type="noConversion"/>
  </si>
  <si>
    <t>80~82</t>
    <phoneticPr fontId="3" type="noConversion"/>
  </si>
  <si>
    <t>85-87</t>
    <phoneticPr fontId="3" type="noConversion"/>
  </si>
  <si>
    <t>88~89</t>
    <phoneticPr fontId="3" type="noConversion"/>
  </si>
  <si>
    <r>
      <rPr>
        <sz val="12"/>
        <rFont val="華康中黑體"/>
        <family val="3"/>
        <charset val="136"/>
      </rPr>
      <t>分數</t>
    </r>
    <phoneticPr fontId="3" type="noConversion"/>
  </si>
  <si>
    <r>
      <rPr>
        <b/>
        <sz val="12"/>
        <rFont val="華康中黑體"/>
        <family val="3"/>
        <charset val="136"/>
      </rPr>
      <t>整體滿意度</t>
    </r>
    <phoneticPr fontId="3" type="noConversion"/>
  </si>
  <si>
    <r>
      <rPr>
        <b/>
        <sz val="12"/>
        <rFont val="華康中黑體"/>
        <family val="3"/>
        <charset val="136"/>
      </rPr>
      <t>銷售滿意度</t>
    </r>
    <phoneticPr fontId="3" type="noConversion"/>
  </si>
  <si>
    <r>
      <rPr>
        <b/>
        <sz val="12"/>
        <rFont val="華康中黑體"/>
        <family val="3"/>
        <charset val="136"/>
      </rPr>
      <t>忠誠度</t>
    </r>
    <phoneticPr fontId="3" type="noConversion"/>
  </si>
  <si>
    <r>
      <rPr>
        <b/>
        <sz val="12"/>
        <rFont val="華康中黑體"/>
        <family val="3"/>
        <charset val="136"/>
      </rPr>
      <t>銷售流程落實度</t>
    </r>
    <phoneticPr fontId="3" type="noConversion"/>
  </si>
  <si>
    <r>
      <rPr>
        <b/>
        <sz val="12"/>
        <rFont val="華康中黑體"/>
        <family val="3"/>
        <charset val="136"/>
      </rPr>
      <t>銷售流程滿意度</t>
    </r>
    <phoneticPr fontId="3" type="noConversion"/>
  </si>
  <si>
    <r>
      <rPr>
        <b/>
        <sz val="12"/>
        <rFont val="華康中黑體"/>
        <family val="3"/>
        <charset val="136"/>
      </rPr>
      <t>主管</t>
    </r>
    <r>
      <rPr>
        <b/>
        <sz val="12"/>
        <rFont val="BMWType V2 Regular"/>
      </rPr>
      <t xml:space="preserve">         </t>
    </r>
    <r>
      <rPr>
        <b/>
        <sz val="12"/>
        <rFont val="華康中黑體"/>
        <family val="3"/>
        <charset val="136"/>
      </rPr>
      <t>評核</t>
    </r>
    <phoneticPr fontId="3" type="noConversion"/>
  </si>
  <si>
    <r>
      <t>RS-</t>
    </r>
    <r>
      <rPr>
        <sz val="12"/>
        <rFont val="華康中黑體"/>
        <family val="3"/>
        <charset val="136"/>
      </rPr>
      <t>銷售目標訂定</t>
    </r>
    <r>
      <rPr>
        <sz val="12"/>
        <rFont val="BMWType V2 Regular"/>
      </rPr>
      <t>/</t>
    </r>
    <r>
      <rPr>
        <sz val="12"/>
        <rFont val="華康中黑體"/>
        <family val="3"/>
        <charset val="136"/>
      </rPr>
      <t>修正</t>
    </r>
    <r>
      <rPr>
        <sz val="12"/>
        <rFont val="BMWType V2 Regular"/>
      </rPr>
      <t>/</t>
    </r>
    <r>
      <rPr>
        <sz val="12"/>
        <rFont val="華康中黑體"/>
        <family val="3"/>
        <charset val="136"/>
      </rPr>
      <t>行動計劃</t>
    </r>
    <r>
      <rPr>
        <sz val="12"/>
        <rFont val="BMWType V2 Regular"/>
      </rPr>
      <t xml:space="preserve"> </t>
    </r>
    <phoneticPr fontId="3" type="noConversion"/>
  </si>
  <si>
    <r>
      <rPr>
        <b/>
        <sz val="12"/>
        <rFont val="華康中黑體"/>
        <family val="3"/>
        <charset val="136"/>
      </rPr>
      <t>銷售市佔率</t>
    </r>
    <phoneticPr fontId="3" type="noConversion"/>
  </si>
  <si>
    <r>
      <rPr>
        <sz val="12"/>
        <rFont val="華康中黑體"/>
        <family val="3"/>
        <charset val="136"/>
      </rPr>
      <t>分數</t>
    </r>
    <phoneticPr fontId="3" type="noConversion"/>
  </si>
  <si>
    <r>
      <rPr>
        <b/>
        <sz val="12"/>
        <rFont val="華康中黑體"/>
        <family val="3"/>
        <charset val="136"/>
      </rPr>
      <t>潛在客戶資料管理</t>
    </r>
    <phoneticPr fontId="3" type="noConversion"/>
  </si>
  <si>
    <t>70~74</t>
    <phoneticPr fontId="3" type="noConversion"/>
  </si>
  <si>
    <t>75~84</t>
    <phoneticPr fontId="3" type="noConversion"/>
  </si>
  <si>
    <t>85~89</t>
    <phoneticPr fontId="3" type="noConversion"/>
  </si>
  <si>
    <t>90~94</t>
    <phoneticPr fontId="3" type="noConversion"/>
  </si>
  <si>
    <t>總分</t>
    <phoneticPr fontId="3" type="noConversion"/>
  </si>
  <si>
    <t>總分級距</t>
    <phoneticPr fontId="3" type="noConversion"/>
  </si>
  <si>
    <t>3.0~3.2</t>
    <phoneticPr fontId="3" type="noConversion"/>
  </si>
  <si>
    <t>8</t>
    <phoneticPr fontId="3" type="noConversion"/>
  </si>
  <si>
    <t>4</t>
    <phoneticPr fontId="3" type="noConversion"/>
  </si>
  <si>
    <t>4</t>
    <phoneticPr fontId="3" type="noConversion"/>
  </si>
  <si>
    <r>
      <t xml:space="preserve"> </t>
    </r>
    <r>
      <rPr>
        <b/>
        <sz val="12"/>
        <rFont val="華康中黑體"/>
        <family val="3"/>
        <charset val="136"/>
      </rPr>
      <t>項目</t>
    </r>
    <phoneticPr fontId="3" type="noConversion"/>
  </si>
  <si>
    <r>
      <rPr>
        <b/>
        <sz val="12"/>
        <rFont val="華康中黑體"/>
        <family val="3"/>
        <charset val="136"/>
      </rPr>
      <t>內容</t>
    </r>
    <phoneticPr fontId="3" type="noConversion"/>
  </si>
  <si>
    <r>
      <t>2.7</t>
    </r>
    <r>
      <rPr>
        <b/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</si>
  <si>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3.6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</si>
  <si>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r>
      <t>80%</t>
    </r>
    <r>
      <rPr>
        <b/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</si>
  <si>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95%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</si>
  <si>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r>
      <t>96</t>
    </r>
    <r>
      <rPr>
        <b/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</si>
  <si>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99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</si>
  <si>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r>
      <t>86</t>
    </r>
    <r>
      <rPr>
        <b/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</si>
  <si>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89</t>
    </r>
    <r>
      <rPr>
        <b/>
        <sz val="12"/>
        <color theme="1" tint="0.499984740745262"/>
        <rFont val="華康中黑體"/>
        <family val="3"/>
        <charset val="136"/>
      </rPr>
      <t>以上</t>
    </r>
    <phoneticPr fontId="3" type="noConversion"/>
  </si>
  <si>
    <r>
      <t>78</t>
    </r>
    <r>
      <rPr>
        <b/>
        <sz val="12"/>
        <color theme="1" tint="0.499984740745262"/>
        <rFont val="華康中黑體"/>
        <family val="3"/>
        <charset val="136"/>
      </rPr>
      <t>分以下</t>
    </r>
    <phoneticPr fontId="3" type="noConversion"/>
  </si>
  <si>
    <r>
      <t>85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</si>
  <si>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r>
      <t>83</t>
    </r>
    <r>
      <rPr>
        <b/>
        <sz val="12"/>
        <color theme="1" tint="0.499984740745262"/>
        <rFont val="華康中黑體"/>
        <family val="3"/>
        <charset val="136"/>
      </rPr>
      <t>分以下</t>
    </r>
    <phoneticPr fontId="3" type="noConversion"/>
  </si>
  <si>
    <r>
      <t>90</t>
    </r>
    <r>
      <rPr>
        <b/>
        <sz val="12"/>
        <color theme="1" tint="0.499984740745262"/>
        <rFont val="華康中黑體"/>
        <family val="3"/>
        <charset val="136"/>
      </rPr>
      <t>分以上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</si>
  <si>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t>配分</t>
    <phoneticPr fontId="3" type="noConversion"/>
  </si>
  <si>
    <t>實績評等</t>
    <phoneticPr fontId="3" type="noConversion"/>
  </si>
  <si>
    <r>
      <rPr>
        <b/>
        <sz val="12"/>
        <color rgb="FF0000CC"/>
        <rFont val="華康中黑體"/>
        <family val="3"/>
        <charset val="136"/>
      </rPr>
      <t>總分級距</t>
    </r>
    <phoneticPr fontId="3" type="noConversion"/>
  </si>
  <si>
    <r>
      <rPr>
        <b/>
        <sz val="12"/>
        <color rgb="FF0000CC"/>
        <rFont val="華康中黑體"/>
        <family val="3"/>
        <charset val="136"/>
      </rPr>
      <t>保留獎金發放比例</t>
    </r>
    <phoneticPr fontId="3" type="noConversion"/>
  </si>
  <si>
    <r>
      <t>70</t>
    </r>
    <r>
      <rPr>
        <b/>
        <sz val="12"/>
        <color rgb="FF0000CC"/>
        <rFont val="華康中黑體"/>
        <family val="3"/>
        <charset val="136"/>
      </rPr>
      <t>以下</t>
    </r>
    <phoneticPr fontId="3" type="noConversion"/>
  </si>
  <si>
    <r>
      <t>95</t>
    </r>
    <r>
      <rPr>
        <b/>
        <sz val="12"/>
        <color rgb="FF0000CC"/>
        <rFont val="華康中黑體"/>
        <family val="3"/>
        <charset val="136"/>
      </rPr>
      <t>以上</t>
    </r>
    <r>
      <rPr>
        <b/>
        <sz val="12"/>
        <color rgb="FF0000CC"/>
        <rFont val="BMWType V2 Regular"/>
      </rPr>
      <t>(</t>
    </r>
    <r>
      <rPr>
        <b/>
        <sz val="12"/>
        <color rgb="FF0000CC"/>
        <rFont val="華康中黑體"/>
        <family val="3"/>
        <charset val="136"/>
      </rPr>
      <t>含</t>
    </r>
    <r>
      <rPr>
        <b/>
        <sz val="12"/>
        <color rgb="FF0000CC"/>
        <rFont val="BMWType V2 Regular"/>
      </rPr>
      <t>)</t>
    </r>
    <phoneticPr fontId="3" type="noConversion"/>
  </si>
  <si>
    <t>-</t>
    <phoneticPr fontId="3" type="noConversion"/>
  </si>
  <si>
    <r>
      <rPr>
        <sz val="18"/>
        <color theme="1"/>
        <rFont val="華康中黑體"/>
        <family val="3"/>
        <charset val="136"/>
      </rPr>
      <t>銷售主管季考核</t>
    </r>
    <r>
      <rPr>
        <sz val="18"/>
        <color theme="1"/>
        <rFont val="BMWType V2 Regular"/>
      </rPr>
      <t xml:space="preserve"> with MS</t>
    </r>
    <phoneticPr fontId="3" type="noConversion"/>
  </si>
  <si>
    <r>
      <rPr>
        <sz val="18"/>
        <color theme="1"/>
        <rFont val="華康中黑體"/>
        <family val="3"/>
        <charset val="136"/>
      </rPr>
      <t>銷售主管季考核</t>
    </r>
    <r>
      <rPr>
        <sz val="18"/>
        <color theme="1"/>
        <rFont val="BMWType V2 Regular"/>
      </rPr>
      <t xml:space="preserve"> w/o MS</t>
    </r>
    <phoneticPr fontId="3" type="noConversion"/>
  </si>
  <si>
    <t>14%~14.9%</t>
    <phoneticPr fontId="3" type="noConversion"/>
  </si>
  <si>
    <r>
      <rPr>
        <b/>
        <sz val="12"/>
        <rFont val="華康中黑體"/>
        <family val="3"/>
        <charset val="136"/>
      </rPr>
      <t>銷售滿意推薦度</t>
    </r>
    <phoneticPr fontId="3" type="noConversion"/>
  </si>
  <si>
    <t>12%~12.9%</t>
    <phoneticPr fontId="3" type="noConversion"/>
  </si>
  <si>
    <t>13%~13.9%</t>
    <phoneticPr fontId="3" type="noConversion"/>
  </si>
  <si>
    <t>80%~84%</t>
    <phoneticPr fontId="3" type="noConversion"/>
  </si>
  <si>
    <t>Sales 
KPI</t>
    <phoneticPr fontId="3" type="noConversion"/>
  </si>
  <si>
    <t>95%~99%</t>
    <phoneticPr fontId="3" type="noConversion"/>
  </si>
  <si>
    <t>Scale 1</t>
    <phoneticPr fontId="3" type="noConversion"/>
  </si>
  <si>
    <t>Scale 2</t>
    <phoneticPr fontId="3" type="noConversion"/>
  </si>
  <si>
    <t>Scale 3</t>
  </si>
  <si>
    <t>Scale 4</t>
  </si>
  <si>
    <t>Scale 5</t>
  </si>
  <si>
    <t>MS</t>
    <phoneticPr fontId="3" type="noConversion"/>
  </si>
  <si>
    <t>80~84</t>
  </si>
  <si>
    <t>85~89</t>
  </si>
  <si>
    <t>90~94</t>
  </si>
  <si>
    <r>
      <rPr>
        <sz val="12"/>
        <rFont val="華康中黑體"/>
        <family val="3"/>
        <charset val="136"/>
      </rPr>
      <t>試乘數達成率</t>
    </r>
    <phoneticPr fontId="3" type="noConversion"/>
  </si>
  <si>
    <r>
      <t>80</t>
    </r>
    <r>
      <rPr>
        <b/>
        <sz val="12"/>
        <color theme="1" tint="0.499984740745262"/>
        <rFont val="華康中黑體"/>
        <family val="3"/>
        <charset val="136"/>
      </rPr>
      <t>以下</t>
    </r>
  </si>
  <si>
    <r>
      <t xml:space="preserve"> </t>
    </r>
    <r>
      <rPr>
        <b/>
        <sz val="12"/>
        <rFont val="華康中黑體"/>
        <family val="3"/>
        <charset val="136"/>
      </rPr>
      <t>項目</t>
    </r>
    <phoneticPr fontId="3" type="noConversion"/>
  </si>
  <si>
    <r>
      <rPr>
        <b/>
        <sz val="12"/>
        <rFont val="華康中黑體"/>
        <family val="3"/>
        <charset val="136"/>
      </rPr>
      <t>配分</t>
    </r>
    <phoneticPr fontId="3" type="noConversion"/>
  </si>
  <si>
    <r>
      <rPr>
        <b/>
        <sz val="12"/>
        <rFont val="華康中黑體"/>
        <family val="3"/>
        <charset val="136"/>
      </rPr>
      <t>內容</t>
    </r>
    <phoneticPr fontId="3" type="noConversion"/>
  </si>
  <si>
    <r>
      <rPr>
        <b/>
        <sz val="12"/>
        <rFont val="華康中黑體"/>
        <family val="3"/>
        <charset val="136"/>
      </rPr>
      <t>實績評等</t>
    </r>
    <phoneticPr fontId="3" type="noConversion"/>
  </si>
  <si>
    <r>
      <t>85%</t>
    </r>
    <r>
      <rPr>
        <b/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</si>
  <si>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rPr>
        <sz val="12"/>
        <rFont val="華康中黑體"/>
        <family val="3"/>
        <charset val="136"/>
      </rPr>
      <t>分數</t>
    </r>
    <phoneticPr fontId="3" type="noConversion"/>
  </si>
  <si>
    <r>
      <t>70</t>
    </r>
    <r>
      <rPr>
        <b/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</si>
  <si>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rPr>
        <b/>
        <sz val="12"/>
        <rFont val="華康中黑體"/>
        <family val="3"/>
        <charset val="136"/>
      </rPr>
      <t>來店</t>
    </r>
    <phoneticPr fontId="3" type="noConversion"/>
  </si>
  <si>
    <r>
      <rPr>
        <b/>
        <sz val="12"/>
        <rFont val="華康中黑體"/>
        <family val="3"/>
        <charset val="136"/>
      </rPr>
      <t>來店成交率</t>
    </r>
    <phoneticPr fontId="3" type="noConversion"/>
  </si>
  <si>
    <r>
      <t>12%</t>
    </r>
    <r>
      <rPr>
        <b/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</si>
  <si>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MS</t>
    </r>
    <r>
      <rPr>
        <b/>
        <sz val="12"/>
        <rFont val="華康中黑體"/>
        <family val="3"/>
        <charset val="136"/>
      </rPr>
      <t>抽測表現</t>
    </r>
    <phoneticPr fontId="3" type="noConversion"/>
  </si>
  <si>
    <r>
      <rPr>
        <b/>
        <sz val="12"/>
        <rFont val="華康中黑體"/>
        <family val="3"/>
        <charset val="136"/>
      </rPr>
      <t>教育訓練</t>
    </r>
    <phoneticPr fontId="3" type="noConversion"/>
  </si>
  <si>
    <r>
      <rPr>
        <b/>
        <sz val="12"/>
        <rFont val="華康中黑體"/>
        <family val="3"/>
        <charset val="136"/>
      </rPr>
      <t>總分</t>
    </r>
    <phoneticPr fontId="3" type="noConversion"/>
  </si>
  <si>
    <r>
      <t>100%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</si>
  <si>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r>
      <t>15%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</si>
  <si>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r>
      <t>95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</si>
  <si>
    <r>
      <rPr>
        <b/>
        <sz val="12"/>
        <color theme="1" tint="0.499984740745262"/>
        <rFont val="華康中黑體"/>
        <family val="3"/>
        <charset val="136"/>
      </rPr>
      <t>準時交</t>
    </r>
    <r>
      <rPr>
        <b/>
        <sz val="12"/>
        <color theme="1" tint="0.499984740745262"/>
        <rFont val="BMWType V2 Regular"/>
      </rPr>
      <t>(5</t>
    </r>
    <r>
      <rPr>
        <b/>
        <sz val="12"/>
        <color theme="1" tint="0.499984740745262"/>
        <rFont val="華康中黑體"/>
        <family val="3"/>
        <charset val="136"/>
      </rPr>
      <t>號前</t>
    </r>
    <r>
      <rPr>
        <b/>
        <sz val="12"/>
        <color theme="1" tint="0.499984740745262"/>
        <rFont val="BMWType V2 Regular"/>
      </rPr>
      <t>)</t>
    </r>
    <phoneticPr fontId="3" type="noConversion"/>
  </si>
  <si>
    <r>
      <t>85%</t>
    </r>
    <r>
      <rPr>
        <b/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</si>
  <si>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100%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</si>
  <si>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r>
      <rPr>
        <sz val="12"/>
        <rFont val="華康中黑體"/>
        <family val="3"/>
        <charset val="136"/>
      </rPr>
      <t>分數</t>
    </r>
    <phoneticPr fontId="3" type="noConversion"/>
  </si>
  <si>
    <r>
      <rPr>
        <sz val="12"/>
        <rFont val="華康中黑體"/>
        <family val="3"/>
        <charset val="136"/>
      </rPr>
      <t>顧客聯繫率</t>
    </r>
    <phoneticPr fontId="3" type="noConversion"/>
  </si>
  <si>
    <r>
      <t>100%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</si>
  <si>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r>
      <rPr>
        <b/>
        <sz val="12"/>
        <rFont val="華康中黑體"/>
        <family val="3"/>
        <charset val="136"/>
      </rPr>
      <t>潛在客戶資料維護</t>
    </r>
    <phoneticPr fontId="3" type="noConversion"/>
  </si>
  <si>
    <r>
      <t>80%</t>
    </r>
    <r>
      <rPr>
        <b/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</si>
  <si>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95%</t>
    </r>
    <r>
      <rPr>
        <b/>
        <sz val="12"/>
        <color theme="1" tint="0.499984740745262"/>
        <rFont val="華康中黑體"/>
        <family val="3"/>
        <charset val="136"/>
      </rPr>
      <t>以上</t>
    </r>
    <r>
      <rPr>
        <b/>
        <sz val="12"/>
        <color theme="1" tint="0.499984740745262"/>
        <rFont val="BMWType V2 Regular"/>
      </rPr>
      <t>(</t>
    </r>
    <r>
      <rPr>
        <b/>
        <sz val="12"/>
        <color theme="1" tint="0.499984740745262"/>
        <rFont val="華康中黑體"/>
        <family val="3"/>
        <charset val="136"/>
      </rPr>
      <t>含</t>
    </r>
    <r>
      <rPr>
        <b/>
        <sz val="12"/>
        <color theme="1" tint="0.499984740745262"/>
        <rFont val="BMWType V2 Regular"/>
      </rPr>
      <t>)</t>
    </r>
    <phoneticPr fontId="3" type="noConversion"/>
  </si>
  <si>
    <t>遲交1日</t>
    <phoneticPr fontId="3" type="noConversion"/>
  </si>
  <si>
    <t>遲交2日</t>
    <phoneticPr fontId="3" type="noConversion"/>
  </si>
  <si>
    <t>遲交3日</t>
    <phoneticPr fontId="3" type="noConversion"/>
  </si>
  <si>
    <t>遲交3日以上</t>
    <phoneticPr fontId="3" type="noConversion"/>
  </si>
  <si>
    <t>75~79</t>
    <phoneticPr fontId="3" type="noConversion"/>
  </si>
  <si>
    <t>80~84</t>
    <phoneticPr fontId="3" type="noConversion"/>
  </si>
  <si>
    <r>
      <rPr>
        <sz val="10"/>
        <color theme="1"/>
        <rFont val="華康中黑體"/>
        <family val="3"/>
        <charset val="136"/>
      </rPr>
      <t>小計</t>
    </r>
    <phoneticPr fontId="3" type="noConversion"/>
  </si>
  <si>
    <r>
      <rPr>
        <sz val="10"/>
        <rFont val="華康中黑體"/>
        <family val="3"/>
        <charset val="136"/>
      </rPr>
      <t>新增有望客戶達成率</t>
    </r>
    <phoneticPr fontId="3" type="noConversion"/>
  </si>
  <si>
    <r>
      <rPr>
        <sz val="10"/>
        <rFont val="華康中黑體"/>
        <family val="3"/>
        <charset val="136"/>
      </rPr>
      <t>顧客聯繫達成率</t>
    </r>
    <phoneticPr fontId="3" type="noConversion"/>
  </si>
  <si>
    <r>
      <rPr>
        <b/>
        <sz val="12"/>
        <rFont val="華康中黑體"/>
        <family val="3"/>
        <charset val="136"/>
      </rPr>
      <t xml:space="preserve">戰敗客戶行動計劃
</t>
    </r>
    <r>
      <rPr>
        <sz val="10"/>
        <rFont val="BMWType V2 Regular"/>
      </rPr>
      <t>(CRM</t>
    </r>
    <r>
      <rPr>
        <sz val="10"/>
        <rFont val="華康中黑體"/>
        <family val="3"/>
        <charset val="136"/>
      </rPr>
      <t>提供每月轉</t>
    </r>
    <r>
      <rPr>
        <sz val="10"/>
        <rFont val="BMWType V2 Regular"/>
      </rPr>
      <t>D</t>
    </r>
    <r>
      <rPr>
        <sz val="10"/>
        <rFont val="華康中黑體"/>
        <family val="3"/>
        <charset val="136"/>
      </rPr>
      <t>級明細</t>
    </r>
    <r>
      <rPr>
        <sz val="10"/>
        <rFont val="BMWType V2 Regular"/>
      </rPr>
      <t>)</t>
    </r>
    <phoneticPr fontId="3" type="noConversion"/>
  </si>
  <si>
    <r>
      <t>2016</t>
    </r>
    <r>
      <rPr>
        <sz val="18"/>
        <color theme="1"/>
        <rFont val="華康中黑體"/>
        <family val="3"/>
        <charset val="136"/>
      </rPr>
      <t>年銷售主管管理</t>
    </r>
    <r>
      <rPr>
        <sz val="18"/>
        <color theme="1"/>
        <rFont val="BMWType V2 Regular"/>
      </rPr>
      <t>KPI</t>
    </r>
    <phoneticPr fontId="3" type="noConversion"/>
  </si>
  <si>
    <r>
      <t xml:space="preserve"> </t>
    </r>
    <r>
      <rPr>
        <sz val="10"/>
        <rFont val="華康中黑體"/>
        <family val="3"/>
        <charset val="136"/>
      </rPr>
      <t>項目</t>
    </r>
    <phoneticPr fontId="3" type="noConversion"/>
  </si>
  <si>
    <r>
      <rPr>
        <sz val="10"/>
        <rFont val="華康中黑體"/>
        <family val="3"/>
        <charset val="136"/>
      </rPr>
      <t>試乘數達成率</t>
    </r>
    <phoneticPr fontId="3" type="noConversion"/>
  </si>
  <si>
    <r>
      <rPr>
        <sz val="10"/>
        <rFont val="華康中黑體"/>
        <family val="3"/>
        <charset val="136"/>
      </rPr>
      <t>潛在客戶資料維護正確率</t>
    </r>
    <phoneticPr fontId="3" type="noConversion"/>
  </si>
  <si>
    <r>
      <rPr>
        <sz val="10"/>
        <rFont val="華康中黑體"/>
        <family val="3"/>
        <charset val="136"/>
      </rPr>
      <t>銷售滿意推薦度</t>
    </r>
    <phoneticPr fontId="3" type="noConversion"/>
  </si>
  <si>
    <r>
      <rPr>
        <sz val="10"/>
        <rFont val="華康中黑體"/>
        <family val="3"/>
        <charset val="136"/>
      </rPr>
      <t>來店客</t>
    </r>
    <phoneticPr fontId="3" type="noConversion"/>
  </si>
  <si>
    <r>
      <t>MS</t>
    </r>
    <r>
      <rPr>
        <sz val="10"/>
        <rFont val="華康中黑體"/>
        <family val="3"/>
        <charset val="136"/>
      </rPr>
      <t>抽測表現</t>
    </r>
    <phoneticPr fontId="3" type="noConversion"/>
  </si>
  <si>
    <r>
      <t>20</t>
    </r>
    <r>
      <rPr>
        <sz val="10"/>
        <rFont val="華康中黑體"/>
        <family val="3"/>
        <charset val="136"/>
      </rPr>
      <t>筆，達成訂車目標者打六折</t>
    </r>
    <phoneticPr fontId="3" type="noConversion"/>
  </si>
  <si>
    <r>
      <t>14</t>
    </r>
    <r>
      <rPr>
        <sz val="10"/>
        <rFont val="華康中黑體"/>
        <family val="3"/>
        <charset val="136"/>
      </rPr>
      <t>筆，達成訂車目標者打六折</t>
    </r>
    <phoneticPr fontId="3" type="noConversion"/>
  </si>
  <si>
    <r>
      <t>160</t>
    </r>
    <r>
      <rPr>
        <sz val="10"/>
        <rFont val="華康中黑體"/>
        <family val="3"/>
        <charset val="136"/>
      </rPr>
      <t>筆</t>
    </r>
    <phoneticPr fontId="3" type="noConversion"/>
  </si>
  <si>
    <r>
      <rPr>
        <sz val="10"/>
        <rFont val="華康中黑體"/>
        <family val="3"/>
        <charset val="136"/>
      </rPr>
      <t>銷售滿意度評鑑項目「是否推廌台北依德」</t>
    </r>
    <phoneticPr fontId="3" type="noConversion"/>
  </si>
  <si>
    <r>
      <rPr>
        <sz val="10"/>
        <rFont val="華康中黑體"/>
        <family val="3"/>
        <charset val="136"/>
      </rPr>
      <t>依神秘客訪標準執行單元抽測評分：</t>
    </r>
    <r>
      <rPr>
        <sz val="10"/>
        <rFont val="BMWType V2 Regular"/>
      </rPr>
      <t>1.</t>
    </r>
    <r>
      <rPr>
        <sz val="10"/>
        <rFont val="華康中黑體"/>
        <family val="3"/>
        <charset val="136"/>
      </rPr>
      <t>歡迎接待</t>
    </r>
    <r>
      <rPr>
        <sz val="10"/>
        <rFont val="BMWType V2 Regular"/>
      </rPr>
      <t>&amp;</t>
    </r>
    <r>
      <rPr>
        <sz val="10"/>
        <rFont val="華康中黑體"/>
        <family val="3"/>
        <charset val="136"/>
      </rPr>
      <t>需求分析、</t>
    </r>
    <r>
      <rPr>
        <sz val="10"/>
        <rFont val="BMWType V2 Regular"/>
      </rPr>
      <t>2.</t>
    </r>
    <r>
      <rPr>
        <sz val="10"/>
        <rFont val="華康中黑體"/>
        <family val="3"/>
        <charset val="136"/>
      </rPr>
      <t>產品介紹</t>
    </r>
    <r>
      <rPr>
        <sz val="10"/>
        <rFont val="BMWType V2 Regular"/>
      </rPr>
      <t>&amp;</t>
    </r>
    <r>
      <rPr>
        <sz val="10"/>
        <rFont val="華康中黑體"/>
        <family val="3"/>
        <charset val="136"/>
      </rPr>
      <t>車輛操作、</t>
    </r>
    <r>
      <rPr>
        <sz val="10"/>
        <rFont val="BMWType V2 Regular"/>
      </rPr>
      <t>3.</t>
    </r>
    <r>
      <rPr>
        <sz val="10"/>
        <rFont val="華康中黑體"/>
        <family val="3"/>
        <charset val="136"/>
      </rPr>
      <t>試乘試駕、</t>
    </r>
    <r>
      <rPr>
        <sz val="10"/>
        <rFont val="BMWType V2 Regular"/>
      </rPr>
      <t>4.</t>
    </r>
    <r>
      <rPr>
        <sz val="10"/>
        <rFont val="華康中黑體"/>
        <family val="3"/>
        <charset val="136"/>
      </rPr>
      <t>消除障礙</t>
    </r>
    <r>
      <rPr>
        <sz val="10"/>
        <rFont val="BMWType V2 Regular"/>
      </rPr>
      <t>&amp;</t>
    </r>
    <r>
      <rPr>
        <sz val="10"/>
        <rFont val="華康中黑體"/>
        <family val="3"/>
        <charset val="136"/>
      </rPr>
      <t>價格商談</t>
    </r>
    <phoneticPr fontId="3" type="noConversion"/>
  </si>
  <si>
    <r>
      <rPr>
        <sz val="10"/>
        <rFont val="華康中黑體"/>
        <family val="3"/>
        <charset val="136"/>
      </rPr>
      <t xml:space="preserve">戰敗客戶行動計劃
</t>
    </r>
    <r>
      <rPr>
        <sz val="8"/>
        <rFont val="BMWType V2 Regular"/>
      </rPr>
      <t>(CRM</t>
    </r>
    <r>
      <rPr>
        <sz val="8"/>
        <rFont val="華康中黑體"/>
        <family val="3"/>
        <charset val="136"/>
      </rPr>
      <t>提供每月轉</t>
    </r>
    <r>
      <rPr>
        <sz val="8"/>
        <rFont val="BMWType V2 Regular"/>
      </rPr>
      <t>D</t>
    </r>
    <r>
      <rPr>
        <sz val="8"/>
        <rFont val="華康中黑體"/>
        <family val="3"/>
        <charset val="136"/>
      </rPr>
      <t>級明細</t>
    </r>
    <r>
      <rPr>
        <sz val="8"/>
        <rFont val="BMWType V2 Regular"/>
      </rPr>
      <t>)</t>
    </r>
    <phoneticPr fontId="3" type="noConversion"/>
  </si>
  <si>
    <r>
      <rPr>
        <sz val="10"/>
        <rFont val="華康中黑體"/>
        <family val="3"/>
        <charset val="136"/>
      </rPr>
      <t>每月</t>
    </r>
    <r>
      <rPr>
        <sz val="10"/>
        <rFont val="BMWType V2 Regular"/>
      </rPr>
      <t>5</t>
    </r>
    <r>
      <rPr>
        <sz val="10"/>
        <rFont val="華康中黑體"/>
        <family val="3"/>
        <charset val="136"/>
      </rPr>
      <t>號前繳交</t>
    </r>
    <phoneticPr fontId="3" type="noConversion"/>
  </si>
  <si>
    <r>
      <rPr>
        <sz val="10"/>
        <rFont val="華康中黑體"/>
        <family val="3"/>
        <charset val="136"/>
      </rPr>
      <t>每月</t>
    </r>
    <r>
      <rPr>
        <sz val="10"/>
        <rFont val="BMWType V2 Regular"/>
      </rPr>
      <t>1</t>
    </r>
    <r>
      <rPr>
        <sz val="10"/>
        <rFont val="華康中黑體"/>
        <family val="3"/>
        <charset val="136"/>
      </rPr>
      <t>號提供前一個月轉</t>
    </r>
    <r>
      <rPr>
        <sz val="10"/>
        <rFont val="BMWType V2 Regular"/>
      </rPr>
      <t>D</t>
    </r>
    <r>
      <rPr>
        <sz val="10"/>
        <rFont val="華康中黑體"/>
        <family val="3"/>
        <charset val="136"/>
      </rPr>
      <t>級客戶明細</t>
    </r>
    <phoneticPr fontId="3" type="noConversion"/>
  </si>
  <si>
    <r>
      <rPr>
        <sz val="10"/>
        <rFont val="華康中黑體"/>
        <family val="3"/>
        <charset val="136"/>
      </rPr>
      <t>配分</t>
    </r>
    <phoneticPr fontId="3" type="noConversion"/>
  </si>
  <si>
    <r>
      <rPr>
        <sz val="10"/>
        <rFont val="華康中黑體"/>
        <family val="3"/>
        <charset val="136"/>
      </rPr>
      <t>內容</t>
    </r>
    <phoneticPr fontId="3" type="noConversion"/>
  </si>
  <si>
    <r>
      <rPr>
        <sz val="10"/>
        <rFont val="華康中黑體"/>
        <family val="3"/>
        <charset val="136"/>
      </rPr>
      <t>滿分標準</t>
    </r>
    <phoneticPr fontId="3" type="noConversion"/>
  </si>
  <si>
    <r>
      <rPr>
        <sz val="10"/>
        <rFont val="華康中黑體"/>
        <family val="3"/>
        <charset val="136"/>
      </rPr>
      <t>說明</t>
    </r>
    <phoneticPr fontId="3" type="noConversion"/>
  </si>
  <si>
    <t>Scale 1</t>
  </si>
  <si>
    <t>Scale 2</t>
  </si>
  <si>
    <t>85%~89%</t>
  </si>
  <si>
    <t>90%~94%</t>
  </si>
  <si>
    <t>95%~99%</t>
  </si>
  <si>
    <t>80%~84%</t>
  </si>
  <si>
    <t>70~74</t>
  </si>
  <si>
    <t>75~79</t>
  </si>
  <si>
    <t>12%~12.9%</t>
  </si>
  <si>
    <t>13%~13.9%</t>
  </si>
  <si>
    <t>14%~14.9%</t>
  </si>
  <si>
    <r>
      <t>85%</t>
    </r>
    <r>
      <rPr>
        <sz val="10"/>
        <color theme="1"/>
        <rFont val="華康中黑體"/>
        <family val="3"/>
        <charset val="136"/>
      </rPr>
      <t>以下</t>
    </r>
  </si>
  <si>
    <r>
      <t>100%</t>
    </r>
    <r>
      <rPr>
        <sz val="10"/>
        <color theme="1"/>
        <rFont val="華康中黑體"/>
        <family val="3"/>
        <charset val="136"/>
      </rPr>
      <t>以上</t>
    </r>
    <r>
      <rPr>
        <sz val="10"/>
        <color theme="1"/>
        <rFont val="BMWType V2 Regular"/>
      </rPr>
      <t>(</t>
    </r>
    <r>
      <rPr>
        <sz val="10"/>
        <color theme="1"/>
        <rFont val="華康中黑體"/>
        <family val="3"/>
        <charset val="136"/>
      </rPr>
      <t>含</t>
    </r>
    <r>
      <rPr>
        <sz val="10"/>
        <color theme="1"/>
        <rFont val="BMWType V2 Regular"/>
      </rPr>
      <t>)</t>
    </r>
  </si>
  <si>
    <r>
      <t>80%</t>
    </r>
    <r>
      <rPr>
        <sz val="10"/>
        <color theme="1"/>
        <rFont val="華康中黑體"/>
        <family val="3"/>
        <charset val="136"/>
      </rPr>
      <t>以下</t>
    </r>
  </si>
  <si>
    <r>
      <t>70</t>
    </r>
    <r>
      <rPr>
        <sz val="10"/>
        <color theme="1"/>
        <rFont val="華康中黑體"/>
        <family val="3"/>
        <charset val="136"/>
      </rPr>
      <t>以下</t>
    </r>
  </si>
  <si>
    <r>
      <t>85</t>
    </r>
    <r>
      <rPr>
        <sz val="10"/>
        <color theme="1"/>
        <rFont val="華康中黑體"/>
        <family val="3"/>
        <charset val="136"/>
      </rPr>
      <t>以上</t>
    </r>
    <r>
      <rPr>
        <sz val="10"/>
        <color theme="1"/>
        <rFont val="BMWType V2 Regular"/>
      </rPr>
      <t>(</t>
    </r>
    <r>
      <rPr>
        <sz val="10"/>
        <color theme="1"/>
        <rFont val="華康中黑體"/>
        <family val="3"/>
        <charset val="136"/>
      </rPr>
      <t>含</t>
    </r>
    <r>
      <rPr>
        <sz val="10"/>
        <color theme="1"/>
        <rFont val="BMWType V2 Regular"/>
      </rPr>
      <t>)</t>
    </r>
  </si>
  <si>
    <r>
      <t>12%</t>
    </r>
    <r>
      <rPr>
        <sz val="10"/>
        <color theme="1"/>
        <rFont val="華康中黑體"/>
        <family val="3"/>
        <charset val="136"/>
      </rPr>
      <t>以下</t>
    </r>
  </si>
  <si>
    <r>
      <t>15%</t>
    </r>
    <r>
      <rPr>
        <sz val="10"/>
        <color theme="1"/>
        <rFont val="華康中黑體"/>
        <family val="3"/>
        <charset val="136"/>
      </rPr>
      <t>以上</t>
    </r>
    <r>
      <rPr>
        <sz val="10"/>
        <color theme="1"/>
        <rFont val="BMWType V2 Regular"/>
      </rPr>
      <t>(</t>
    </r>
    <r>
      <rPr>
        <sz val="10"/>
        <color theme="1"/>
        <rFont val="華康中黑體"/>
        <family val="3"/>
        <charset val="136"/>
      </rPr>
      <t>含</t>
    </r>
    <r>
      <rPr>
        <sz val="10"/>
        <color theme="1"/>
        <rFont val="BMWType V2 Regular"/>
      </rPr>
      <t>)</t>
    </r>
  </si>
  <si>
    <r>
      <rPr>
        <sz val="10"/>
        <color theme="1"/>
        <rFont val="華康中黑體"/>
        <family val="3"/>
        <charset val="136"/>
      </rPr>
      <t>遲交</t>
    </r>
    <r>
      <rPr>
        <sz val="10"/>
        <color theme="1"/>
        <rFont val="BMWType V2 Regular"/>
      </rPr>
      <t>3</t>
    </r>
    <r>
      <rPr>
        <sz val="10"/>
        <color theme="1"/>
        <rFont val="華康中黑體"/>
        <family val="3"/>
        <charset val="136"/>
      </rPr>
      <t>日以上</t>
    </r>
  </si>
  <si>
    <r>
      <rPr>
        <sz val="10"/>
        <color theme="1"/>
        <rFont val="華康中黑體"/>
        <family val="3"/>
        <charset val="136"/>
      </rPr>
      <t>遲交</t>
    </r>
    <r>
      <rPr>
        <sz val="10"/>
        <color theme="1"/>
        <rFont val="BMWType V2 Regular"/>
      </rPr>
      <t>3</t>
    </r>
    <r>
      <rPr>
        <sz val="10"/>
        <color theme="1"/>
        <rFont val="華康中黑體"/>
        <family val="3"/>
        <charset val="136"/>
      </rPr>
      <t>日</t>
    </r>
  </si>
  <si>
    <r>
      <rPr>
        <sz val="10"/>
        <color theme="1"/>
        <rFont val="華康中黑體"/>
        <family val="3"/>
        <charset val="136"/>
      </rPr>
      <t>遲交</t>
    </r>
    <r>
      <rPr>
        <sz val="10"/>
        <color theme="1"/>
        <rFont val="BMWType V2 Regular"/>
      </rPr>
      <t>2</t>
    </r>
    <r>
      <rPr>
        <sz val="10"/>
        <color theme="1"/>
        <rFont val="華康中黑體"/>
        <family val="3"/>
        <charset val="136"/>
      </rPr>
      <t>日</t>
    </r>
  </si>
  <si>
    <r>
      <rPr>
        <sz val="10"/>
        <color theme="1"/>
        <rFont val="華康中黑體"/>
        <family val="3"/>
        <charset val="136"/>
      </rPr>
      <t>遲交</t>
    </r>
    <r>
      <rPr>
        <sz val="10"/>
        <color theme="1"/>
        <rFont val="BMWType V2 Regular"/>
      </rPr>
      <t>1</t>
    </r>
    <r>
      <rPr>
        <sz val="10"/>
        <color theme="1"/>
        <rFont val="華康中黑體"/>
        <family val="3"/>
        <charset val="136"/>
      </rPr>
      <t>日</t>
    </r>
  </si>
  <si>
    <r>
      <rPr>
        <sz val="10"/>
        <color theme="1"/>
        <rFont val="華康中黑體"/>
        <family val="3"/>
        <charset val="136"/>
      </rPr>
      <t>準時交</t>
    </r>
    <r>
      <rPr>
        <sz val="10"/>
        <color theme="1"/>
        <rFont val="BMWType V2 Regular"/>
      </rPr>
      <t>(5</t>
    </r>
    <r>
      <rPr>
        <sz val="10"/>
        <color theme="1"/>
        <rFont val="華康中黑體"/>
        <family val="3"/>
        <charset val="136"/>
      </rPr>
      <t>號前</t>
    </r>
    <r>
      <rPr>
        <sz val="10"/>
        <color theme="1"/>
        <rFont val="BMWType V2 Regular"/>
      </rPr>
      <t>)</t>
    </r>
  </si>
  <si>
    <r>
      <t>95%</t>
    </r>
    <r>
      <rPr>
        <sz val="10"/>
        <color theme="1"/>
        <rFont val="華康中黑體"/>
        <family val="3"/>
        <charset val="136"/>
      </rPr>
      <t>以上</t>
    </r>
    <r>
      <rPr>
        <sz val="10"/>
        <color theme="1"/>
        <rFont val="BMWType V2 Regular"/>
      </rPr>
      <t>(</t>
    </r>
    <r>
      <rPr>
        <sz val="10"/>
        <color theme="1"/>
        <rFont val="華康中黑體"/>
        <family val="3"/>
        <charset val="136"/>
      </rPr>
      <t>含</t>
    </r>
    <r>
      <rPr>
        <sz val="10"/>
        <color theme="1"/>
        <rFont val="BMWType V2 Regular"/>
      </rPr>
      <t>)</t>
    </r>
    <phoneticPr fontId="3" type="noConversion"/>
  </si>
  <si>
    <t>75~79</t>
    <phoneticPr fontId="3" type="noConversion"/>
  </si>
  <si>
    <r>
      <t>75</t>
    </r>
    <r>
      <rPr>
        <sz val="10"/>
        <color theme="1"/>
        <rFont val="華康中黑體"/>
        <family val="3"/>
        <charset val="136"/>
      </rPr>
      <t>以下</t>
    </r>
    <phoneticPr fontId="3" type="noConversion"/>
  </si>
  <si>
    <r>
      <t>90</t>
    </r>
    <r>
      <rPr>
        <sz val="10"/>
        <color theme="1"/>
        <rFont val="華康中黑體"/>
        <family val="3"/>
        <charset val="136"/>
      </rPr>
      <t>以上</t>
    </r>
    <r>
      <rPr>
        <sz val="10"/>
        <color theme="1"/>
        <rFont val="BMWType V2 Regular"/>
      </rPr>
      <t>(</t>
    </r>
    <r>
      <rPr>
        <sz val="10"/>
        <color theme="1"/>
        <rFont val="華康中黑體"/>
        <family val="3"/>
        <charset val="136"/>
      </rPr>
      <t>含</t>
    </r>
    <r>
      <rPr>
        <sz val="10"/>
        <color theme="1"/>
        <rFont val="BMWType V2 Regular"/>
      </rPr>
      <t>)</t>
    </r>
    <phoneticPr fontId="3" type="noConversion"/>
  </si>
  <si>
    <r>
      <t>D</t>
    </r>
    <r>
      <rPr>
        <sz val="10"/>
        <rFont val="華康中黑體"/>
        <family val="3"/>
        <charset val="136"/>
      </rPr>
      <t>級客</t>
    </r>
    <phoneticPr fontId="3" type="noConversion"/>
  </si>
  <si>
    <t>來店成交率</t>
    <phoneticPr fontId="3" type="noConversion"/>
  </si>
  <si>
    <r>
      <rPr>
        <sz val="10"/>
        <rFont val="華康中黑體"/>
        <family val="3"/>
        <charset val="136"/>
      </rPr>
      <t>前</t>
    </r>
    <r>
      <rPr>
        <sz val="10"/>
        <rFont val="BMWType V2 Regular"/>
      </rPr>
      <t>3</t>
    </r>
    <r>
      <rPr>
        <sz val="10"/>
        <rFont val="華康中黑體"/>
        <family val="3"/>
        <charset val="136"/>
      </rPr>
      <t>個月平均來店成交率，來店成交率：</t>
    </r>
    <r>
      <rPr>
        <sz val="10"/>
        <rFont val="BMWType V2 Regular"/>
      </rPr>
      <t>(</t>
    </r>
    <r>
      <rPr>
        <sz val="10"/>
        <rFont val="華康中黑體"/>
        <family val="3"/>
        <charset val="136"/>
      </rPr>
      <t>當月現訂交台數</t>
    </r>
    <r>
      <rPr>
        <sz val="10"/>
        <rFont val="BMWType V2 Regular"/>
      </rPr>
      <t>+</t>
    </r>
    <r>
      <rPr>
        <sz val="10"/>
        <rFont val="華康中黑體"/>
        <family val="3"/>
        <charset val="136"/>
      </rPr>
      <t>前</t>
    </r>
    <r>
      <rPr>
        <sz val="10"/>
        <rFont val="BMWType V2 Regular"/>
      </rPr>
      <t>11</t>
    </r>
    <r>
      <rPr>
        <sz val="10"/>
        <rFont val="華康中黑體"/>
        <family val="3"/>
        <charset val="136"/>
      </rPr>
      <t>個月的來店客當月交車台數</t>
    </r>
    <r>
      <rPr>
        <sz val="10"/>
        <rFont val="BMWType V2 Regular"/>
      </rPr>
      <t>)/</t>
    </r>
    <r>
      <rPr>
        <sz val="10"/>
        <rFont val="華康中黑體"/>
        <family val="3"/>
        <charset val="136"/>
      </rPr>
      <t>當月來店客數</t>
    </r>
    <phoneticPr fontId="3" type="noConversion"/>
  </si>
  <si>
    <r>
      <t>2016</t>
    </r>
    <r>
      <rPr>
        <sz val="12"/>
        <color theme="1"/>
        <rFont val="華康中黑體"/>
        <family val="3"/>
        <charset val="136"/>
      </rPr>
      <t>年銷售主管</t>
    </r>
    <r>
      <rPr>
        <sz val="12"/>
        <color theme="1"/>
        <rFont val="BMWType V2 Regular"/>
      </rPr>
      <t>KPI</t>
    </r>
    <r>
      <rPr>
        <sz val="12"/>
        <color theme="1"/>
        <rFont val="華康中黑體"/>
        <family val="3"/>
        <charset val="136"/>
      </rPr>
      <t>管理評核表</t>
    </r>
    <phoneticPr fontId="3" type="noConversion"/>
  </si>
  <si>
    <r>
      <rPr>
        <sz val="12"/>
        <rFont val="華康中黑體"/>
        <family val="3"/>
        <charset val="136"/>
      </rPr>
      <t>單位</t>
    </r>
  </si>
  <si>
    <t>林瑞銘</t>
  </si>
  <si>
    <t>黃錦祥</t>
  </si>
  <si>
    <r>
      <rPr>
        <sz val="12"/>
        <rFont val="華康中黑體"/>
        <family val="3"/>
        <charset val="136"/>
      </rPr>
      <t>郭力嘉</t>
    </r>
  </si>
  <si>
    <r>
      <rPr>
        <sz val="12"/>
        <rFont val="華康中黑體"/>
        <family val="3"/>
        <charset val="136"/>
      </rPr>
      <t>梁大民</t>
    </r>
  </si>
  <si>
    <r>
      <rPr>
        <sz val="12"/>
        <rFont val="華康中黑體"/>
        <family val="3"/>
        <charset val="136"/>
      </rPr>
      <t>李玄璸</t>
    </r>
  </si>
  <si>
    <r>
      <rPr>
        <sz val="12"/>
        <rFont val="華康中黑體"/>
        <family val="3"/>
        <charset val="136"/>
      </rPr>
      <t>王慶儒</t>
    </r>
  </si>
  <si>
    <r>
      <rPr>
        <sz val="12"/>
        <rFont val="華康中黑體"/>
        <family val="3"/>
        <charset val="136"/>
      </rPr>
      <t>林政勳</t>
    </r>
  </si>
  <si>
    <r>
      <rPr>
        <sz val="12"/>
        <rFont val="華康中黑體"/>
        <family val="3"/>
        <charset val="136"/>
      </rPr>
      <t>凌大偉</t>
    </r>
  </si>
  <si>
    <r>
      <rPr>
        <sz val="12"/>
        <rFont val="華康中黑體"/>
        <family val="3"/>
        <charset val="136"/>
      </rPr>
      <t>王冠賢</t>
    </r>
  </si>
  <si>
    <r>
      <rPr>
        <sz val="12"/>
        <rFont val="華康中黑體"/>
        <family val="3"/>
        <charset val="136"/>
      </rPr>
      <t>戴子貽</t>
    </r>
  </si>
  <si>
    <r>
      <rPr>
        <sz val="12"/>
        <rFont val="華康中黑體"/>
        <family val="3"/>
        <charset val="136"/>
      </rPr>
      <t>林陳郎</t>
    </r>
  </si>
  <si>
    <r>
      <rPr>
        <sz val="12"/>
        <rFont val="華康中黑體"/>
        <family val="3"/>
        <charset val="136"/>
      </rPr>
      <t>黃盛緯</t>
    </r>
  </si>
  <si>
    <r>
      <rPr>
        <sz val="12"/>
        <rFont val="華康中黑體"/>
        <family val="3"/>
        <charset val="136"/>
      </rPr>
      <t>賈勇華</t>
    </r>
  </si>
  <si>
    <r>
      <rPr>
        <sz val="12"/>
        <rFont val="華康中黑體"/>
        <family val="3"/>
        <charset val="136"/>
      </rPr>
      <t>林謙慶</t>
    </r>
  </si>
  <si>
    <r>
      <rPr>
        <sz val="12"/>
        <rFont val="華康中黑體"/>
        <family val="3"/>
        <charset val="136"/>
      </rPr>
      <t>田鎮源</t>
    </r>
  </si>
  <si>
    <r>
      <rPr>
        <sz val="12"/>
        <rFont val="華康中黑體"/>
        <family val="3"/>
        <charset val="136"/>
      </rPr>
      <t>簡志勳</t>
    </r>
  </si>
  <si>
    <r>
      <rPr>
        <sz val="12"/>
        <rFont val="華康中黑體"/>
        <family val="3"/>
        <charset val="136"/>
      </rPr>
      <t>林柏霖</t>
    </r>
  </si>
  <si>
    <r>
      <rPr>
        <sz val="12"/>
        <rFont val="華康中黑體"/>
        <family val="3"/>
        <charset val="136"/>
      </rPr>
      <t>林芳明</t>
    </r>
  </si>
  <si>
    <r>
      <rPr>
        <sz val="12"/>
        <rFont val="華康中黑體"/>
        <family val="3"/>
        <charset val="136"/>
      </rPr>
      <t>陳秉宏</t>
    </r>
  </si>
  <si>
    <r>
      <rPr>
        <sz val="12"/>
        <rFont val="華康中黑體"/>
        <family val="3"/>
        <charset val="136"/>
      </rPr>
      <t>蘇士文</t>
    </r>
  </si>
  <si>
    <r>
      <rPr>
        <sz val="12"/>
        <rFont val="華康中黑體"/>
        <family val="3"/>
        <charset val="136"/>
      </rPr>
      <t>張健宏</t>
    </r>
  </si>
  <si>
    <r>
      <rPr>
        <sz val="12"/>
        <rFont val="華康中黑體"/>
        <family val="3"/>
        <charset val="136"/>
      </rPr>
      <t>鄭英彥</t>
    </r>
  </si>
  <si>
    <r>
      <rPr>
        <sz val="12"/>
        <rFont val="華康中黑體"/>
        <family val="3"/>
        <charset val="136"/>
      </rPr>
      <t>王裕明</t>
    </r>
  </si>
  <si>
    <r>
      <rPr>
        <sz val="12"/>
        <rFont val="華康中黑體"/>
        <family val="3"/>
        <charset val="136"/>
      </rPr>
      <t>陳維德</t>
    </r>
  </si>
  <si>
    <r>
      <rPr>
        <sz val="12"/>
        <rFont val="華康中黑體"/>
        <family val="3"/>
        <charset val="136"/>
      </rPr>
      <t>陳龍雲</t>
    </r>
  </si>
  <si>
    <r>
      <rPr>
        <sz val="12"/>
        <rFont val="華康中黑體"/>
        <family val="3"/>
        <charset val="136"/>
      </rPr>
      <t>主動提供
試駕服務</t>
    </r>
  </si>
  <si>
    <r>
      <rPr>
        <sz val="12"/>
        <rFont val="華康中黑體"/>
        <family val="3"/>
        <charset val="136"/>
      </rPr>
      <t>接待服務
滿意度</t>
    </r>
  </si>
  <si>
    <r>
      <rPr>
        <sz val="12"/>
        <rFont val="華康中黑體"/>
        <family val="3"/>
        <charset val="136"/>
      </rPr>
      <t>產品介紹
滿意度</t>
    </r>
  </si>
  <si>
    <r>
      <rPr>
        <sz val="12"/>
        <rFont val="華康中黑體"/>
        <family val="3"/>
        <charset val="136"/>
      </rPr>
      <t>交車安排
滿意度</t>
    </r>
  </si>
  <si>
    <r>
      <rPr>
        <sz val="12"/>
        <rFont val="華康中黑體"/>
        <family val="3"/>
        <charset val="136"/>
      </rPr>
      <t>交車後
主動關心</t>
    </r>
  </si>
  <si>
    <r>
      <rPr>
        <sz val="12"/>
        <rFont val="華康中黑體"/>
        <family val="3"/>
        <charset val="136"/>
      </rPr>
      <t>盧培育</t>
    </r>
  </si>
  <si>
    <r>
      <rPr>
        <sz val="12"/>
        <rFont val="華康中黑體"/>
        <family val="3"/>
        <charset val="136"/>
      </rPr>
      <t>張昇文</t>
    </r>
  </si>
  <si>
    <t>新增有望客戶達成率</t>
    <phoneticPr fontId="3" type="noConversion"/>
  </si>
  <si>
    <t>Sales 
KPI</t>
    <phoneticPr fontId="3" type="noConversion"/>
  </si>
  <si>
    <r>
      <t xml:space="preserve"> </t>
    </r>
    <r>
      <rPr>
        <sz val="12"/>
        <rFont val="華康中黑體"/>
        <family val="3"/>
        <charset val="136"/>
      </rPr>
      <t>項目</t>
    </r>
    <phoneticPr fontId="3" type="noConversion"/>
  </si>
  <si>
    <r>
      <rPr>
        <sz val="12"/>
        <rFont val="華康中黑體"/>
        <family val="3"/>
        <charset val="136"/>
      </rPr>
      <t>配分</t>
    </r>
    <phoneticPr fontId="3" type="noConversion"/>
  </si>
  <si>
    <r>
      <rPr>
        <sz val="12"/>
        <rFont val="華康中黑體"/>
        <family val="3"/>
        <charset val="136"/>
      </rPr>
      <t>內容</t>
    </r>
    <phoneticPr fontId="3" type="noConversion"/>
  </si>
  <si>
    <r>
      <rPr>
        <sz val="12"/>
        <rFont val="華康中黑體"/>
        <family val="3"/>
        <charset val="136"/>
      </rPr>
      <t>新增有望客戶達成率</t>
    </r>
    <phoneticPr fontId="3" type="noConversion"/>
  </si>
  <si>
    <r>
      <t>85%</t>
    </r>
    <r>
      <rPr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</si>
  <si>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100%</t>
    </r>
    <r>
      <rPr>
        <sz val="12"/>
        <color theme="1" tint="0.499984740745262"/>
        <rFont val="華康中黑體"/>
        <family val="3"/>
        <charset val="136"/>
      </rPr>
      <t>以上</t>
    </r>
    <r>
      <rPr>
        <sz val="12"/>
        <color theme="1" tint="0.499984740745262"/>
        <rFont val="BMWType V2 Regular"/>
      </rPr>
      <t>(</t>
    </r>
    <r>
      <rPr>
        <sz val="12"/>
        <color theme="1" tint="0.499984740745262"/>
        <rFont val="華康中黑體"/>
        <family val="3"/>
        <charset val="136"/>
      </rPr>
      <t>含</t>
    </r>
    <r>
      <rPr>
        <sz val="12"/>
        <color theme="1" tint="0.499984740745262"/>
        <rFont val="BMWType V2 Regular"/>
      </rPr>
      <t>)</t>
    </r>
    <phoneticPr fontId="3" type="noConversion"/>
  </si>
  <si>
    <r>
      <rPr>
        <sz val="12"/>
        <rFont val="華康中黑體"/>
        <family val="3"/>
        <charset val="136"/>
      </rPr>
      <t>潛在客戶資料維護</t>
    </r>
    <phoneticPr fontId="3" type="noConversion"/>
  </si>
  <si>
    <r>
      <t>80%</t>
    </r>
    <r>
      <rPr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</si>
  <si>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95%</t>
    </r>
    <r>
      <rPr>
        <sz val="12"/>
        <color theme="1" tint="0.499984740745262"/>
        <rFont val="華康中黑體"/>
        <family val="3"/>
        <charset val="136"/>
      </rPr>
      <t>以上</t>
    </r>
    <r>
      <rPr>
        <sz val="12"/>
        <color theme="1" tint="0.499984740745262"/>
        <rFont val="BMWType V2 Regular"/>
      </rPr>
      <t>(</t>
    </r>
    <r>
      <rPr>
        <sz val="12"/>
        <color theme="1" tint="0.499984740745262"/>
        <rFont val="華康中黑體"/>
        <family val="3"/>
        <charset val="136"/>
      </rPr>
      <t>含</t>
    </r>
    <r>
      <rPr>
        <sz val="12"/>
        <color theme="1" tint="0.499984740745262"/>
        <rFont val="BMWType V2 Regular"/>
      </rPr>
      <t>)</t>
    </r>
    <phoneticPr fontId="3" type="noConversion"/>
  </si>
  <si>
    <r>
      <rPr>
        <sz val="12"/>
        <rFont val="華康中黑體"/>
        <family val="3"/>
        <charset val="136"/>
      </rPr>
      <t>銷售滿意推薦度</t>
    </r>
    <phoneticPr fontId="3" type="noConversion"/>
  </si>
  <si>
    <r>
      <t>70</t>
    </r>
    <r>
      <rPr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</si>
  <si>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85</t>
    </r>
    <r>
      <rPr>
        <sz val="12"/>
        <color theme="1" tint="0.499984740745262"/>
        <rFont val="華康中黑體"/>
        <family val="3"/>
        <charset val="136"/>
      </rPr>
      <t>以上</t>
    </r>
    <r>
      <rPr>
        <sz val="12"/>
        <color theme="1" tint="0.499984740745262"/>
        <rFont val="BMWType V2 Regular"/>
      </rPr>
      <t>(</t>
    </r>
    <r>
      <rPr>
        <sz val="12"/>
        <color theme="1" tint="0.499984740745262"/>
        <rFont val="華康中黑體"/>
        <family val="3"/>
        <charset val="136"/>
      </rPr>
      <t>含</t>
    </r>
    <r>
      <rPr>
        <sz val="12"/>
        <color theme="1" tint="0.499984740745262"/>
        <rFont val="BMWType V2 Regular"/>
      </rPr>
      <t>)</t>
    </r>
    <phoneticPr fontId="3" type="noConversion"/>
  </si>
  <si>
    <r>
      <rPr>
        <sz val="12"/>
        <rFont val="華康中黑體"/>
        <family val="3"/>
        <charset val="136"/>
      </rPr>
      <t>來店</t>
    </r>
    <phoneticPr fontId="3" type="noConversion"/>
  </si>
  <si>
    <r>
      <rPr>
        <sz val="12"/>
        <rFont val="華康中黑體"/>
        <family val="3"/>
        <charset val="136"/>
      </rPr>
      <t>來店成交率</t>
    </r>
    <phoneticPr fontId="3" type="noConversion"/>
  </si>
  <si>
    <r>
      <t>12%</t>
    </r>
    <r>
      <rPr>
        <sz val="12"/>
        <color theme="1" tint="0.499984740745262"/>
        <rFont val="華康中黑體"/>
        <family val="3"/>
        <charset val="136"/>
      </rPr>
      <t>以下</t>
    </r>
    <phoneticPr fontId="3" type="noConversion"/>
  </si>
  <si>
    <r>
      <t>15%</t>
    </r>
    <r>
      <rPr>
        <sz val="12"/>
        <color theme="1" tint="0.499984740745262"/>
        <rFont val="華康中黑體"/>
        <family val="3"/>
        <charset val="136"/>
      </rPr>
      <t>以上</t>
    </r>
    <r>
      <rPr>
        <sz val="12"/>
        <color theme="1" tint="0.499984740745262"/>
        <rFont val="BMWType V2 Regular"/>
      </rPr>
      <t>(</t>
    </r>
    <r>
      <rPr>
        <sz val="12"/>
        <color theme="1" tint="0.499984740745262"/>
        <rFont val="華康中黑體"/>
        <family val="3"/>
        <charset val="136"/>
      </rPr>
      <t>含</t>
    </r>
    <r>
      <rPr>
        <sz val="12"/>
        <color theme="1" tint="0.499984740745262"/>
        <rFont val="BMWType V2 Regular"/>
      </rPr>
      <t>)</t>
    </r>
    <phoneticPr fontId="3" type="noConversion"/>
  </si>
  <si>
    <r>
      <t>80</t>
    </r>
    <r>
      <rPr>
        <sz val="12"/>
        <color theme="1" tint="0.499984740745262"/>
        <rFont val="華康中黑體"/>
        <family val="3"/>
        <charset val="136"/>
      </rPr>
      <t>以下</t>
    </r>
  </si>
  <si>
    <r>
      <t>95</t>
    </r>
    <r>
      <rPr>
        <sz val="12"/>
        <color theme="1" tint="0.499984740745262"/>
        <rFont val="華康中黑體"/>
        <family val="3"/>
        <charset val="136"/>
      </rPr>
      <t>以上</t>
    </r>
    <r>
      <rPr>
        <sz val="12"/>
        <color theme="1" tint="0.499984740745262"/>
        <rFont val="BMWType V2 Regular"/>
      </rPr>
      <t>(</t>
    </r>
    <r>
      <rPr>
        <sz val="12"/>
        <color theme="1" tint="0.499984740745262"/>
        <rFont val="華康中黑體"/>
        <family val="3"/>
        <charset val="136"/>
      </rPr>
      <t>含</t>
    </r>
    <r>
      <rPr>
        <sz val="12"/>
        <color theme="1" tint="0.499984740745262"/>
        <rFont val="BMWType V2 Regular"/>
      </rPr>
      <t>)</t>
    </r>
  </si>
  <si>
    <r>
      <rPr>
        <sz val="12"/>
        <rFont val="華康中黑體"/>
        <family val="3"/>
        <charset val="136"/>
      </rPr>
      <t>教育訓練</t>
    </r>
    <phoneticPr fontId="3" type="noConversion"/>
  </si>
  <si>
    <r>
      <rPr>
        <sz val="12"/>
        <color theme="1" tint="0.499984740745262"/>
        <rFont val="華康中黑體"/>
        <family val="3"/>
        <charset val="136"/>
      </rPr>
      <t>遲交</t>
    </r>
    <r>
      <rPr>
        <sz val="12"/>
        <color theme="1" tint="0.499984740745262"/>
        <rFont val="BMWType V2 Regular"/>
      </rPr>
      <t>3</t>
    </r>
    <r>
      <rPr>
        <sz val="12"/>
        <color theme="1" tint="0.499984740745262"/>
        <rFont val="華康中黑體"/>
        <family val="3"/>
        <charset val="136"/>
      </rPr>
      <t>日以上</t>
    </r>
    <phoneticPr fontId="3" type="noConversion"/>
  </si>
  <si>
    <r>
      <rPr>
        <sz val="12"/>
        <color theme="1" tint="0.499984740745262"/>
        <rFont val="華康中黑體"/>
        <family val="3"/>
        <charset val="136"/>
      </rPr>
      <t>遲交</t>
    </r>
    <r>
      <rPr>
        <sz val="12"/>
        <color theme="1" tint="0.499984740745262"/>
        <rFont val="BMWType V2 Regular"/>
      </rPr>
      <t>3</t>
    </r>
    <r>
      <rPr>
        <sz val="12"/>
        <color theme="1" tint="0.499984740745262"/>
        <rFont val="華康中黑體"/>
        <family val="3"/>
        <charset val="136"/>
      </rPr>
      <t>日</t>
    </r>
    <phoneticPr fontId="3" type="noConversion"/>
  </si>
  <si>
    <r>
      <rPr>
        <sz val="12"/>
        <color theme="1" tint="0.499984740745262"/>
        <rFont val="華康中黑體"/>
        <family val="3"/>
        <charset val="136"/>
      </rPr>
      <t>遲交</t>
    </r>
    <r>
      <rPr>
        <sz val="12"/>
        <color theme="1" tint="0.499984740745262"/>
        <rFont val="BMWType V2 Regular"/>
      </rPr>
      <t>2</t>
    </r>
    <r>
      <rPr>
        <sz val="12"/>
        <color theme="1" tint="0.499984740745262"/>
        <rFont val="華康中黑體"/>
        <family val="3"/>
        <charset val="136"/>
      </rPr>
      <t>日</t>
    </r>
    <phoneticPr fontId="3" type="noConversion"/>
  </si>
  <si>
    <r>
      <rPr>
        <sz val="12"/>
        <color theme="1" tint="0.499984740745262"/>
        <rFont val="華康中黑體"/>
        <family val="3"/>
        <charset val="136"/>
      </rPr>
      <t>遲交</t>
    </r>
    <r>
      <rPr>
        <sz val="12"/>
        <color theme="1" tint="0.499984740745262"/>
        <rFont val="BMWType V2 Regular"/>
      </rPr>
      <t>1</t>
    </r>
    <r>
      <rPr>
        <sz val="12"/>
        <color theme="1" tint="0.499984740745262"/>
        <rFont val="華康中黑體"/>
        <family val="3"/>
        <charset val="136"/>
      </rPr>
      <t>日</t>
    </r>
    <phoneticPr fontId="3" type="noConversion"/>
  </si>
  <si>
    <r>
      <rPr>
        <sz val="12"/>
        <color theme="1" tint="0.499984740745262"/>
        <rFont val="華康中黑體"/>
        <family val="3"/>
        <charset val="136"/>
      </rPr>
      <t>準時交</t>
    </r>
    <r>
      <rPr>
        <sz val="12"/>
        <color theme="1" tint="0.499984740745262"/>
        <rFont val="BMWType V2 Regular"/>
      </rPr>
      <t>(5</t>
    </r>
    <r>
      <rPr>
        <sz val="12"/>
        <color theme="1" tint="0.499984740745262"/>
        <rFont val="華康中黑體"/>
        <family val="3"/>
        <charset val="136"/>
      </rPr>
      <t>號前</t>
    </r>
    <r>
      <rPr>
        <sz val="12"/>
        <color theme="1" tint="0.499984740745262"/>
        <rFont val="BMWType V2 Regular"/>
      </rPr>
      <t>)</t>
    </r>
    <phoneticPr fontId="3" type="noConversion"/>
  </si>
  <si>
    <r>
      <rPr>
        <sz val="11"/>
        <rFont val="華康中黑體"/>
        <family val="3"/>
        <charset val="136"/>
      </rPr>
      <t>戰敗客戶行動計劃</t>
    </r>
    <r>
      <rPr>
        <sz val="11"/>
        <rFont val="BMWType V2 Regular"/>
      </rPr>
      <t>(CRM</t>
    </r>
    <r>
      <rPr>
        <sz val="11"/>
        <rFont val="華康中黑體"/>
        <family val="3"/>
        <charset val="136"/>
      </rPr>
      <t>提供每月轉</t>
    </r>
    <r>
      <rPr>
        <sz val="11"/>
        <rFont val="BMWType V2 Regular"/>
      </rPr>
      <t>D</t>
    </r>
    <r>
      <rPr>
        <sz val="11"/>
        <rFont val="華康中黑體"/>
        <family val="3"/>
        <charset val="136"/>
      </rPr>
      <t>級明細</t>
    </r>
    <r>
      <rPr>
        <sz val="11"/>
        <rFont val="BMWType V2 Regular"/>
      </rPr>
      <t>)</t>
    </r>
    <phoneticPr fontId="3" type="noConversion"/>
  </si>
  <si>
    <r>
      <rPr>
        <sz val="12"/>
        <color theme="1" tint="4.9989318521683403E-2"/>
        <rFont val="華康中黑體"/>
        <family val="3"/>
        <charset val="136"/>
      </rPr>
      <t>營一課分數合計</t>
    </r>
    <phoneticPr fontId="37" type="noConversion"/>
  </si>
  <si>
    <r>
      <rPr>
        <sz val="11"/>
        <rFont val="華康中黑體"/>
        <family val="3"/>
        <charset val="136"/>
      </rPr>
      <t>明細如附件</t>
    </r>
    <phoneticPr fontId="3" type="noConversion"/>
  </si>
  <si>
    <r>
      <rPr>
        <sz val="12"/>
        <rFont val="華康中黑體"/>
        <family val="3"/>
        <charset val="136"/>
      </rPr>
      <t>營二課分數合計</t>
    </r>
    <phoneticPr fontId="3" type="noConversion"/>
  </si>
  <si>
    <r>
      <rPr>
        <sz val="12"/>
        <rFont val="華康中黑體"/>
        <family val="3"/>
        <charset val="136"/>
      </rPr>
      <t>營三課分數合計</t>
    </r>
    <phoneticPr fontId="3" type="noConversion"/>
  </si>
  <si>
    <r>
      <rPr>
        <sz val="12"/>
        <rFont val="華康中黑體"/>
        <family val="3"/>
        <charset val="136"/>
      </rPr>
      <t>行銷業務部</t>
    </r>
    <phoneticPr fontId="3" type="noConversion"/>
  </si>
  <si>
    <r>
      <rPr>
        <sz val="12"/>
        <rFont val="華康中黑體"/>
        <family val="3"/>
        <charset val="136"/>
      </rPr>
      <t>營一課</t>
    </r>
    <phoneticPr fontId="37" type="noConversion"/>
  </si>
  <si>
    <r>
      <rPr>
        <sz val="12"/>
        <rFont val="華康中黑體"/>
        <family val="3"/>
        <charset val="136"/>
      </rPr>
      <t>營二課</t>
    </r>
    <phoneticPr fontId="37" type="noConversion"/>
  </si>
  <si>
    <r>
      <rPr>
        <sz val="12"/>
        <rFont val="華康中黑體"/>
        <family val="3"/>
        <charset val="136"/>
      </rPr>
      <t>營三課</t>
    </r>
    <phoneticPr fontId="37" type="noConversion"/>
  </si>
  <si>
    <r>
      <rPr>
        <sz val="10"/>
        <rFont val="華康中黑體"/>
        <family val="3"/>
        <charset val="136"/>
      </rPr>
      <t xml:space="preserve">依各單位每月成交客戶明細檢核以下項目，任一項目不符合該筆資料即列為不合格：
</t>
    </r>
    <r>
      <rPr>
        <sz val="10"/>
        <rFont val="BMWType V2 Regular"/>
      </rPr>
      <t>1.</t>
    </r>
    <r>
      <rPr>
        <sz val="10"/>
        <rFont val="華康中黑體"/>
        <family val="3"/>
        <charset val="136"/>
      </rPr>
      <t>新增客戶</t>
    </r>
    <r>
      <rPr>
        <sz val="10"/>
        <rFont val="BMWType V2 Regular"/>
      </rPr>
      <t>24</t>
    </r>
    <r>
      <rPr>
        <sz val="10"/>
        <rFont val="華康中黑體"/>
        <family val="3"/>
        <charset val="136"/>
      </rPr>
      <t>小時建檔</t>
    </r>
    <r>
      <rPr>
        <sz val="10"/>
        <rFont val="BMWType V2 Regular"/>
      </rPr>
      <t>/48</t>
    </r>
    <r>
      <rPr>
        <sz val="10"/>
        <rFont val="華康中黑體"/>
        <family val="3"/>
        <charset val="136"/>
      </rPr>
      <t xml:space="preserve">小時聯繫
</t>
    </r>
    <r>
      <rPr>
        <sz val="10"/>
        <rFont val="BMWType V2 Regular"/>
      </rPr>
      <t>2.</t>
    </r>
    <r>
      <rPr>
        <sz val="10"/>
        <rFont val="華康中黑體"/>
        <family val="3"/>
        <charset val="136"/>
      </rPr>
      <t>試乘客戶</t>
    </r>
    <r>
      <rPr>
        <sz val="10"/>
        <rFont val="BMWType V2 Regular"/>
      </rPr>
      <t>24</t>
    </r>
    <r>
      <rPr>
        <sz val="10"/>
        <rFont val="華康中黑體"/>
        <family val="3"/>
        <charset val="136"/>
      </rPr>
      <t>小時建檔</t>
    </r>
    <r>
      <rPr>
        <sz val="10"/>
        <rFont val="BMWType V2 Regular"/>
      </rPr>
      <t>/48</t>
    </r>
    <r>
      <rPr>
        <sz val="10"/>
        <rFont val="華康中黑體"/>
        <family val="3"/>
        <charset val="136"/>
      </rPr>
      <t xml:space="preserve">小時聯繫
</t>
    </r>
    <r>
      <rPr>
        <sz val="10"/>
        <rFont val="BMWType V2 Regular"/>
      </rPr>
      <t>3.</t>
    </r>
    <r>
      <rPr>
        <sz val="10"/>
        <rFont val="華康中黑體"/>
        <family val="3"/>
        <charset val="136"/>
      </rPr>
      <t>客戶資料準確度</t>
    </r>
    <r>
      <rPr>
        <sz val="10"/>
        <rFont val="BMWType V2 Regular"/>
      </rPr>
      <t>(</t>
    </r>
    <r>
      <rPr>
        <sz val="10"/>
        <rFont val="華康中黑體"/>
        <family val="3"/>
        <charset val="136"/>
      </rPr>
      <t>首次建檔無地址需填</t>
    </r>
    <r>
      <rPr>
        <sz val="10"/>
        <rFont val="BMWType V2 Regular"/>
      </rPr>
      <t>"</t>
    </r>
    <r>
      <rPr>
        <sz val="10"/>
        <rFont val="華康中黑體"/>
        <family val="3"/>
        <charset val="136"/>
      </rPr>
      <t>客不留</t>
    </r>
    <r>
      <rPr>
        <sz val="10"/>
        <rFont val="BMWType V2 Regular"/>
      </rPr>
      <t>"</t>
    </r>
    <r>
      <rPr>
        <sz val="10"/>
        <rFont val="華康中黑體"/>
        <family val="3"/>
        <charset val="136"/>
      </rPr>
      <t>，已試乘客戶需有詳細地址</t>
    </r>
    <r>
      <rPr>
        <sz val="10"/>
        <rFont val="BMWType V2 Regular"/>
      </rPr>
      <t>)
4.</t>
    </r>
    <r>
      <rPr>
        <sz val="10"/>
        <rFont val="華康中黑體"/>
        <family val="3"/>
        <charset val="136"/>
      </rPr>
      <t xml:space="preserve">有望客戶依級別定期聯繫
</t>
    </r>
    <r>
      <rPr>
        <sz val="10"/>
        <rFont val="BMWType V2 Regular"/>
      </rPr>
      <t>ex.</t>
    </r>
    <r>
      <rPr>
        <sz val="10"/>
        <rFont val="華康中黑體"/>
        <family val="3"/>
        <charset val="136"/>
      </rPr>
      <t>單位交車台數</t>
    </r>
    <r>
      <rPr>
        <sz val="10"/>
        <rFont val="BMWType V2 Regular"/>
      </rPr>
      <t>50</t>
    </r>
    <r>
      <rPr>
        <sz val="10"/>
        <rFont val="華康中黑體"/>
        <family val="3"/>
        <charset val="136"/>
      </rPr>
      <t>台，檢核</t>
    </r>
    <r>
      <rPr>
        <sz val="10"/>
        <rFont val="BMWType V2 Regular"/>
      </rPr>
      <t>5</t>
    </r>
    <r>
      <rPr>
        <sz val="10"/>
        <rFont val="華康中黑體"/>
        <family val="3"/>
        <charset val="136"/>
      </rPr>
      <t>筆不合格，正確率</t>
    </r>
    <r>
      <rPr>
        <sz val="10"/>
        <rFont val="BMWType V2 Regular"/>
      </rPr>
      <t>(50-5)/50=90%</t>
    </r>
    <phoneticPr fontId="3" type="noConversion"/>
  </si>
  <si>
    <r>
      <rPr>
        <sz val="12"/>
        <rFont val="華康中黑體"/>
        <family val="3"/>
        <charset val="136"/>
      </rPr>
      <t>單　位</t>
    </r>
    <phoneticPr fontId="3" type="noConversion"/>
  </si>
  <si>
    <r>
      <t xml:space="preserve"> </t>
    </r>
    <r>
      <rPr>
        <sz val="12"/>
        <rFont val="華康中黑體"/>
        <family val="3"/>
        <charset val="136"/>
      </rPr>
      <t>項目</t>
    </r>
    <phoneticPr fontId="3" type="noConversion"/>
  </si>
  <si>
    <r>
      <rPr>
        <sz val="12"/>
        <rFont val="華康中黑體"/>
        <family val="3"/>
        <charset val="136"/>
      </rPr>
      <t>配分</t>
    </r>
    <phoneticPr fontId="3" type="noConversion"/>
  </si>
  <si>
    <r>
      <rPr>
        <sz val="12"/>
        <rFont val="華康中黑體"/>
        <family val="3"/>
        <charset val="136"/>
      </rPr>
      <t>內容</t>
    </r>
    <phoneticPr fontId="3" type="noConversion"/>
  </si>
  <si>
    <r>
      <rPr>
        <sz val="12"/>
        <rFont val="華康中黑體"/>
        <family val="3"/>
        <charset val="136"/>
      </rPr>
      <t>顧客聯繫率</t>
    </r>
    <phoneticPr fontId="3" type="noConversion"/>
  </si>
  <si>
    <r>
      <rPr>
        <sz val="12"/>
        <color theme="1" tint="4.9989318521683403E-2"/>
        <rFont val="華康中黑體"/>
        <family val="3"/>
        <charset val="136"/>
      </rPr>
      <t>實績評等</t>
    </r>
    <phoneticPr fontId="3" type="noConversion"/>
  </si>
  <si>
    <r>
      <rPr>
        <sz val="12"/>
        <color theme="1" tint="0.499984740745262"/>
        <rFont val="華康中黑體"/>
        <family val="3"/>
        <charset val="136"/>
      </rPr>
      <t>準時交</t>
    </r>
    <r>
      <rPr>
        <sz val="12"/>
        <color theme="1" tint="0.499984740745262"/>
        <rFont val="BMWType V2 Regular"/>
      </rPr>
      <t>(5</t>
    </r>
    <r>
      <rPr>
        <sz val="12"/>
        <color theme="1" tint="0.499984740745262"/>
        <rFont val="華康中黑體"/>
        <family val="3"/>
        <charset val="136"/>
      </rPr>
      <t>號前</t>
    </r>
    <r>
      <rPr>
        <sz val="12"/>
        <color theme="1" tint="0.499984740745262"/>
        <rFont val="BMWType V2 Regular"/>
      </rPr>
      <t>)</t>
    </r>
  </si>
  <si>
    <t>潛在客戶資料維護</t>
    <phoneticPr fontId="3" type="noConversion"/>
  </si>
  <si>
    <r>
      <t>*</t>
    </r>
    <r>
      <rPr>
        <sz val="11"/>
        <rFont val="華康中黑體"/>
        <family val="3"/>
        <charset val="136"/>
      </rPr>
      <t>潛在客戶資料維護</t>
    </r>
    <r>
      <rPr>
        <sz val="11"/>
        <rFont val="BMWType V2 Regular"/>
      </rPr>
      <t>,</t>
    </r>
    <r>
      <rPr>
        <sz val="11"/>
        <rFont val="華康中黑體"/>
        <family val="3"/>
        <charset val="136"/>
      </rPr>
      <t>合格率算法：單位交車台數</t>
    </r>
    <r>
      <rPr>
        <sz val="11"/>
        <rFont val="BMWType V2 Regular"/>
      </rPr>
      <t>-</t>
    </r>
    <r>
      <rPr>
        <sz val="11"/>
        <rFont val="華康中黑體"/>
        <family val="3"/>
        <charset val="136"/>
      </rPr>
      <t>檢核不合格筆數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單位交車台數，</t>
    </r>
    <r>
      <rPr>
        <sz val="11"/>
        <rFont val="BMWType V2 Regular"/>
      </rPr>
      <t>EX:</t>
    </r>
    <r>
      <rPr>
        <sz val="11"/>
        <rFont val="華康中黑體"/>
        <family val="3"/>
        <charset val="136"/>
      </rPr>
      <t>單位交車台數</t>
    </r>
    <r>
      <rPr>
        <sz val="11"/>
        <rFont val="BMWType V2 Regular"/>
      </rPr>
      <t>50</t>
    </r>
    <r>
      <rPr>
        <sz val="11"/>
        <rFont val="華康中黑體"/>
        <family val="3"/>
        <charset val="136"/>
      </rPr>
      <t>台，檢核</t>
    </r>
    <r>
      <rPr>
        <sz val="11"/>
        <rFont val="BMWType V2 Regular"/>
      </rPr>
      <t>5</t>
    </r>
    <r>
      <rPr>
        <sz val="11"/>
        <rFont val="華康中黑體"/>
        <family val="3"/>
        <charset val="136"/>
      </rPr>
      <t>筆不合格，正確率</t>
    </r>
    <r>
      <rPr>
        <sz val="11"/>
        <rFont val="BMWType V2 Regular"/>
      </rPr>
      <t>(50-5)/50=90%</t>
    </r>
    <phoneticPr fontId="3" type="noConversion"/>
  </si>
  <si>
    <r>
      <rPr>
        <sz val="12"/>
        <rFont val="華康中黑體"/>
        <family val="3"/>
        <charset val="136"/>
      </rPr>
      <t>林瑞銘</t>
    </r>
  </si>
  <si>
    <r>
      <rPr>
        <sz val="12"/>
        <color theme="1"/>
        <rFont val="華康中黑體"/>
        <family val="3"/>
        <charset val="136"/>
      </rPr>
      <t>陳雅婷</t>
    </r>
  </si>
  <si>
    <t>中和</t>
  </si>
  <si>
    <t>當月
成交</t>
  </si>
  <si>
    <t>非當月
成交</t>
  </si>
  <si>
    <t>新店</t>
  </si>
  <si>
    <t>來店</t>
  </si>
  <si>
    <t>成交率</t>
  </si>
  <si>
    <r>
      <rPr>
        <sz val="10"/>
        <rFont val="華康中黑體"/>
        <family val="3"/>
        <charset val="136"/>
      </rPr>
      <t>營一課</t>
    </r>
  </si>
  <si>
    <t>梁大民</t>
  </si>
  <si>
    <t>凌大偉</t>
  </si>
  <si>
    <t>林柏霖</t>
  </si>
  <si>
    <t>陳龍雲</t>
  </si>
  <si>
    <t>張健宏</t>
  </si>
  <si>
    <t>王裕明</t>
  </si>
  <si>
    <r>
      <rPr>
        <sz val="10"/>
        <rFont val="華康中黑體"/>
        <family val="3"/>
        <charset val="136"/>
      </rPr>
      <t>營二課</t>
    </r>
  </si>
  <si>
    <t>林陳郎</t>
  </si>
  <si>
    <t>王慶儒</t>
  </si>
  <si>
    <t>張昇文</t>
  </si>
  <si>
    <t>林政勳</t>
  </si>
  <si>
    <t>陳維德</t>
  </si>
  <si>
    <t>王冠賢</t>
  </si>
  <si>
    <t>戴子貽</t>
  </si>
  <si>
    <t>李坤霖</t>
  </si>
  <si>
    <t>黃盛緯</t>
  </si>
  <si>
    <t>簡志勳</t>
  </si>
  <si>
    <t>賈勇華</t>
  </si>
  <si>
    <t>郭力嘉</t>
  </si>
  <si>
    <t>鄭英彥</t>
  </si>
  <si>
    <t>林謙慶</t>
  </si>
  <si>
    <t>劉家任</t>
  </si>
  <si>
    <t>林芳明</t>
  </si>
  <si>
    <t>李玄璸</t>
  </si>
  <si>
    <r>
      <rPr>
        <sz val="12"/>
        <rFont val="華康中黑體"/>
        <family val="3"/>
        <charset val="136"/>
      </rPr>
      <t>提醒第</t>
    </r>
    <r>
      <rPr>
        <sz val="12"/>
        <rFont val="BMWType V2 Regular"/>
      </rPr>
      <t>2</t>
    </r>
    <r>
      <rPr>
        <sz val="12"/>
        <rFont val="華康中黑體"/>
        <family val="3"/>
        <charset val="136"/>
      </rPr>
      <t>次以上次數</t>
    </r>
    <phoneticPr fontId="3" type="noConversion"/>
  </si>
  <si>
    <r>
      <rPr>
        <sz val="12"/>
        <rFont val="華康中黑體"/>
        <family val="3"/>
        <charset val="136"/>
      </rPr>
      <t>提醒第</t>
    </r>
    <r>
      <rPr>
        <sz val="12"/>
        <rFont val="BMWType V2 Regular"/>
      </rPr>
      <t>2</t>
    </r>
    <r>
      <rPr>
        <sz val="12"/>
        <rFont val="華康中黑體"/>
        <family val="3"/>
        <charset val="136"/>
      </rPr>
      <t>次以上次數</t>
    </r>
    <phoneticPr fontId="3" type="noConversion"/>
  </si>
  <si>
    <r>
      <rPr>
        <sz val="11"/>
        <rFont val="華康中黑體"/>
        <family val="3"/>
        <charset val="136"/>
      </rPr>
      <t>戰敗客戶行動計劃</t>
    </r>
    <r>
      <rPr>
        <sz val="11"/>
        <rFont val="BMWType V2 Regular"/>
      </rPr>
      <t xml:space="preserve"> (CRM</t>
    </r>
    <r>
      <rPr>
        <sz val="11"/>
        <rFont val="華康中黑體"/>
        <family val="3"/>
        <charset val="136"/>
      </rPr>
      <t>提供每月轉</t>
    </r>
    <r>
      <rPr>
        <sz val="11"/>
        <rFont val="BMWType V2 Regular"/>
      </rPr>
      <t>D</t>
    </r>
    <r>
      <rPr>
        <sz val="11"/>
        <rFont val="華康中黑體"/>
        <family val="3"/>
        <charset val="136"/>
      </rPr>
      <t>級明細</t>
    </r>
    <r>
      <rPr>
        <sz val="11"/>
        <rFont val="BMWType V2 Regular"/>
      </rPr>
      <t>)</t>
    </r>
    <phoneticPr fontId="3" type="noConversion"/>
  </si>
  <si>
    <t/>
  </si>
  <si>
    <r>
      <rPr>
        <sz val="11"/>
        <rFont val="華康中黑體"/>
        <family val="3"/>
        <charset val="136"/>
      </rPr>
      <t>梁大民</t>
    </r>
  </si>
  <si>
    <r>
      <rPr>
        <sz val="11"/>
        <rFont val="華康中黑體"/>
        <family val="3"/>
        <charset val="136"/>
      </rPr>
      <t>凌大偉</t>
    </r>
  </si>
  <si>
    <r>
      <rPr>
        <sz val="11"/>
        <rFont val="華康中黑體"/>
        <family val="3"/>
        <charset val="136"/>
      </rPr>
      <t>林柏霖</t>
    </r>
  </si>
  <si>
    <r>
      <rPr>
        <sz val="11"/>
        <rFont val="華康中黑體"/>
        <family val="3"/>
        <charset val="136"/>
      </rPr>
      <t>陳龍雲</t>
    </r>
  </si>
  <si>
    <r>
      <rPr>
        <sz val="11"/>
        <rFont val="華康中黑體"/>
        <family val="3"/>
        <charset val="136"/>
      </rPr>
      <t>張健宏</t>
    </r>
  </si>
  <si>
    <r>
      <rPr>
        <sz val="11"/>
        <rFont val="華康中黑體"/>
        <family val="3"/>
        <charset val="136"/>
      </rPr>
      <t>王裕明</t>
    </r>
  </si>
  <si>
    <r>
      <rPr>
        <sz val="11"/>
        <rFont val="華康中黑體"/>
        <family val="3"/>
        <charset val="136"/>
      </rPr>
      <t>蘇士文</t>
    </r>
  </si>
  <si>
    <r>
      <rPr>
        <sz val="11"/>
        <rFont val="華康中黑體"/>
        <family val="3"/>
        <charset val="136"/>
      </rPr>
      <t>盧培育</t>
    </r>
  </si>
  <si>
    <r>
      <rPr>
        <sz val="11"/>
        <rFont val="華康中黑體"/>
        <family val="3"/>
        <charset val="136"/>
      </rPr>
      <t>田鎮源</t>
    </r>
  </si>
  <si>
    <r>
      <rPr>
        <sz val="11"/>
        <rFont val="華康中黑體"/>
        <family val="3"/>
        <charset val="136"/>
      </rPr>
      <t>林陳郎</t>
    </r>
  </si>
  <si>
    <r>
      <rPr>
        <sz val="11"/>
        <rFont val="華康中黑體"/>
        <family val="3"/>
        <charset val="136"/>
      </rPr>
      <t>王慶儒</t>
    </r>
  </si>
  <si>
    <r>
      <rPr>
        <sz val="11"/>
        <rFont val="華康中黑體"/>
        <family val="3"/>
        <charset val="136"/>
      </rPr>
      <t>張昇文</t>
    </r>
  </si>
  <si>
    <r>
      <rPr>
        <sz val="11"/>
        <rFont val="華康中黑體"/>
        <family val="3"/>
        <charset val="136"/>
      </rPr>
      <t>林政勳</t>
    </r>
  </si>
  <si>
    <r>
      <rPr>
        <sz val="11"/>
        <rFont val="華康中黑體"/>
        <family val="3"/>
        <charset val="136"/>
      </rPr>
      <t>陳維德</t>
    </r>
  </si>
  <si>
    <r>
      <rPr>
        <sz val="11"/>
        <rFont val="華康中黑體"/>
        <family val="3"/>
        <charset val="136"/>
      </rPr>
      <t>王冠賢</t>
    </r>
  </si>
  <si>
    <r>
      <rPr>
        <sz val="11"/>
        <rFont val="華康中黑體"/>
        <family val="3"/>
        <charset val="136"/>
      </rPr>
      <t>陳秉宏</t>
    </r>
  </si>
  <si>
    <r>
      <rPr>
        <sz val="11"/>
        <rFont val="華康中黑體"/>
        <family val="3"/>
        <charset val="136"/>
      </rPr>
      <t>戴子貽</t>
    </r>
  </si>
  <si>
    <r>
      <rPr>
        <sz val="11"/>
        <rFont val="華康中黑體"/>
        <family val="3"/>
        <charset val="136"/>
      </rPr>
      <t>黃盛緯</t>
    </r>
  </si>
  <si>
    <r>
      <rPr>
        <sz val="11"/>
        <rFont val="華康中黑體"/>
        <family val="3"/>
        <charset val="136"/>
      </rPr>
      <t>簡志勳</t>
    </r>
  </si>
  <si>
    <r>
      <rPr>
        <sz val="11"/>
        <rFont val="華康中黑體"/>
        <family val="3"/>
        <charset val="136"/>
      </rPr>
      <t>賈勇華</t>
    </r>
  </si>
  <si>
    <r>
      <rPr>
        <sz val="11"/>
        <rFont val="華康中黑體"/>
        <family val="3"/>
        <charset val="136"/>
      </rPr>
      <t>郭力嘉</t>
    </r>
  </si>
  <si>
    <r>
      <rPr>
        <sz val="11"/>
        <rFont val="華康中黑體"/>
        <family val="3"/>
        <charset val="136"/>
      </rPr>
      <t>鄭英彥</t>
    </r>
  </si>
  <si>
    <r>
      <rPr>
        <sz val="11"/>
        <rFont val="華康中黑體"/>
        <family val="3"/>
        <charset val="136"/>
      </rPr>
      <t>林謙慶</t>
    </r>
  </si>
  <si>
    <r>
      <rPr>
        <sz val="11"/>
        <rFont val="華康中黑體"/>
        <family val="3"/>
        <charset val="136"/>
      </rPr>
      <t>林芳明</t>
    </r>
  </si>
  <si>
    <r>
      <rPr>
        <sz val="11"/>
        <rFont val="華康中黑體"/>
        <family val="3"/>
        <charset val="136"/>
      </rPr>
      <t>李玄璸</t>
    </r>
  </si>
  <si>
    <r>
      <rPr>
        <sz val="12"/>
        <rFont val="華康中黑體"/>
        <family val="3"/>
        <charset val="136"/>
      </rPr>
      <t>陳德益</t>
    </r>
    <phoneticPr fontId="37" type="noConversion"/>
  </si>
  <si>
    <r>
      <rPr>
        <sz val="11"/>
        <color theme="0"/>
        <rFont val="華康中黑體"/>
        <family val="3"/>
        <charset val="136"/>
      </rPr>
      <t>總計</t>
    </r>
    <phoneticPr fontId="37" type="noConversion"/>
  </si>
  <si>
    <r>
      <rPr>
        <sz val="11"/>
        <rFont val="華康中黑體"/>
        <family val="3"/>
        <charset val="136"/>
      </rPr>
      <t>銷售顧問</t>
    </r>
    <phoneticPr fontId="37" type="noConversion"/>
  </si>
  <si>
    <r>
      <rPr>
        <sz val="11"/>
        <rFont val="華康中黑體"/>
        <family val="3"/>
        <charset val="136"/>
      </rPr>
      <t>花志明</t>
    </r>
    <phoneticPr fontId="37" type="noConversion"/>
  </si>
  <si>
    <r>
      <rPr>
        <sz val="11"/>
        <rFont val="華康中黑體"/>
        <family val="3"/>
        <charset val="136"/>
      </rPr>
      <t>沈致皞</t>
    </r>
    <phoneticPr fontId="37" type="noConversion"/>
  </si>
  <si>
    <r>
      <rPr>
        <sz val="11"/>
        <color theme="0"/>
        <rFont val="華康中黑體"/>
        <family val="3"/>
        <charset val="136"/>
      </rPr>
      <t>一課合計</t>
    </r>
    <phoneticPr fontId="37" type="noConversion"/>
  </si>
  <si>
    <r>
      <rPr>
        <sz val="11"/>
        <rFont val="華康中黑體"/>
        <family val="3"/>
        <charset val="136"/>
      </rPr>
      <t>林瑞銘</t>
    </r>
  </si>
  <si>
    <r>
      <rPr>
        <sz val="11"/>
        <rFont val="華康中黑體"/>
        <family val="3"/>
        <charset val="136"/>
      </rPr>
      <t>李坤霖</t>
    </r>
  </si>
  <si>
    <r>
      <rPr>
        <sz val="11"/>
        <rFont val="華康中黑體"/>
        <family val="3"/>
        <charset val="136"/>
      </rPr>
      <t>董毅航</t>
    </r>
    <phoneticPr fontId="37" type="noConversion"/>
  </si>
  <si>
    <r>
      <rPr>
        <sz val="11"/>
        <color theme="0"/>
        <rFont val="華康中黑體"/>
        <family val="3"/>
        <charset val="136"/>
      </rPr>
      <t>二課合計</t>
    </r>
    <phoneticPr fontId="37" type="noConversion"/>
  </si>
  <si>
    <r>
      <rPr>
        <sz val="11"/>
        <rFont val="華康中黑體"/>
        <family val="3"/>
        <charset val="136"/>
      </rPr>
      <t>黃錦祥</t>
    </r>
  </si>
  <si>
    <r>
      <rPr>
        <sz val="11"/>
        <color theme="0"/>
        <rFont val="華康中黑體"/>
        <family val="3"/>
        <charset val="136"/>
      </rPr>
      <t>三課合計</t>
    </r>
    <phoneticPr fontId="37" type="noConversion"/>
  </si>
  <si>
    <r>
      <rPr>
        <sz val="11"/>
        <rFont val="華康中黑體"/>
        <family val="3"/>
        <charset val="136"/>
      </rPr>
      <t>郭天南</t>
    </r>
    <phoneticPr fontId="37" type="noConversion"/>
  </si>
  <si>
    <r>
      <rPr>
        <sz val="11"/>
        <rFont val="華康中黑體"/>
        <family val="3"/>
        <charset val="136"/>
      </rPr>
      <t>謝中堅</t>
    </r>
    <phoneticPr fontId="37" type="noConversion"/>
  </si>
  <si>
    <r>
      <rPr>
        <sz val="11"/>
        <rFont val="華康中黑體"/>
        <family val="3"/>
        <charset val="136"/>
      </rPr>
      <t>陳雅婷</t>
    </r>
    <phoneticPr fontId="37" type="noConversion"/>
  </si>
  <si>
    <r>
      <rPr>
        <sz val="11"/>
        <color theme="0"/>
        <rFont val="華康中黑體"/>
        <family val="3"/>
        <charset val="136"/>
      </rPr>
      <t>行銷合計</t>
    </r>
    <phoneticPr fontId="37" type="noConversion"/>
  </si>
  <si>
    <r>
      <rPr>
        <sz val="9"/>
        <rFont val="華康中黑體"/>
        <family val="3"/>
        <charset val="136"/>
      </rPr>
      <t>交車數</t>
    </r>
  </si>
  <si>
    <r>
      <rPr>
        <sz val="9"/>
        <rFont val="華康中黑體"/>
        <family val="3"/>
        <charset val="136"/>
      </rPr>
      <t>合格率</t>
    </r>
  </si>
  <si>
    <r>
      <rPr>
        <sz val="11"/>
        <rFont val="華康中黑體"/>
        <family val="3"/>
        <charset val="136"/>
      </rPr>
      <t>行銷業務部</t>
    </r>
    <phoneticPr fontId="51" type="noConversion"/>
  </si>
  <si>
    <r>
      <rPr>
        <sz val="11"/>
        <rFont val="華康中黑體"/>
        <family val="3"/>
        <charset val="136"/>
      </rPr>
      <t>營一課</t>
    </r>
    <phoneticPr fontId="37" type="noConversion"/>
  </si>
  <si>
    <r>
      <rPr>
        <sz val="11"/>
        <rFont val="華康中黑體"/>
        <family val="3"/>
        <charset val="136"/>
      </rPr>
      <t>營二課</t>
    </r>
    <phoneticPr fontId="37" type="noConversion"/>
  </si>
  <si>
    <r>
      <rPr>
        <sz val="11"/>
        <rFont val="華康中黑體"/>
        <family val="3"/>
        <charset val="136"/>
      </rPr>
      <t>營三課</t>
    </r>
    <phoneticPr fontId="37" type="noConversion"/>
  </si>
  <si>
    <r>
      <rPr>
        <sz val="11"/>
        <rFont val="華康中黑體"/>
        <family val="3"/>
        <charset val="136"/>
      </rPr>
      <t>單　位</t>
    </r>
    <phoneticPr fontId="37" type="noConversion"/>
  </si>
  <si>
    <r>
      <rPr>
        <sz val="10"/>
        <color theme="1"/>
        <rFont val="華康中黑體"/>
        <family val="3"/>
        <charset val="136"/>
      </rPr>
      <t>協理：</t>
    </r>
    <phoneticPr fontId="51" type="noConversion"/>
  </si>
  <si>
    <r>
      <rPr>
        <sz val="10"/>
        <rFont val="華康中黑體"/>
        <family val="3"/>
        <charset val="136"/>
      </rPr>
      <t>經理：</t>
    </r>
    <phoneticPr fontId="51" type="noConversion"/>
  </si>
  <si>
    <r>
      <rPr>
        <sz val="10"/>
        <color theme="1"/>
        <rFont val="華康中黑體"/>
        <family val="3"/>
        <charset val="136"/>
      </rPr>
      <t>單位主管：</t>
    </r>
    <phoneticPr fontId="3" type="noConversion"/>
  </si>
  <si>
    <r>
      <rPr>
        <sz val="10"/>
        <color theme="1"/>
        <rFont val="華康中黑體"/>
        <family val="3"/>
        <charset val="136"/>
      </rPr>
      <t>製表人：</t>
    </r>
    <phoneticPr fontId="3" type="noConversion"/>
  </si>
  <si>
    <t>單位主管：</t>
    <phoneticPr fontId="3" type="noConversion"/>
  </si>
  <si>
    <t>協理：</t>
    <phoneticPr fontId="3" type="noConversion"/>
  </si>
  <si>
    <t>經理：</t>
    <phoneticPr fontId="3" type="noConversion"/>
  </si>
  <si>
    <t>製表人：</t>
    <phoneticPr fontId="3" type="noConversion"/>
  </si>
  <si>
    <r>
      <t>*</t>
    </r>
    <r>
      <rPr>
        <sz val="11"/>
        <rFont val="華康中黑體"/>
        <family val="3"/>
        <charset val="136"/>
      </rPr>
      <t>提醒</t>
    </r>
    <r>
      <rPr>
        <sz val="11"/>
        <rFont val="BMWType V2 Regular"/>
      </rPr>
      <t>1</t>
    </r>
    <r>
      <rPr>
        <sz val="11"/>
        <rFont val="華康中黑體"/>
        <family val="3"/>
        <charset val="136"/>
      </rPr>
      <t>次以上，寄提醒次數‧</t>
    </r>
    <phoneticPr fontId="3" type="noConversion"/>
  </si>
  <si>
    <t>平均分數</t>
    <phoneticPr fontId="3" type="noConversion"/>
  </si>
  <si>
    <t>記分</t>
    <phoneticPr fontId="37" type="noConversion"/>
  </si>
  <si>
    <r>
      <rPr>
        <sz val="12"/>
        <rFont val="華康中黑體"/>
        <family val="3"/>
        <charset val="136"/>
      </rPr>
      <t>花志明</t>
    </r>
  </si>
  <si>
    <r>
      <rPr>
        <sz val="12"/>
        <rFont val="華康中黑體"/>
        <family val="3"/>
        <charset val="136"/>
      </rPr>
      <t>沈致皞</t>
    </r>
  </si>
  <si>
    <r>
      <t>*2016</t>
    </r>
    <r>
      <rPr>
        <sz val="11"/>
        <rFont val="華康中黑體"/>
        <family val="3"/>
        <charset val="136"/>
      </rPr>
      <t>年</t>
    </r>
    <r>
      <rPr>
        <sz val="11"/>
        <rFont val="BMWType V2 Regular"/>
      </rPr>
      <t>5</t>
    </r>
    <r>
      <rPr>
        <sz val="11"/>
        <rFont val="華康中黑體"/>
        <family val="3"/>
        <charset val="136"/>
      </rPr>
      <t>月起，主管</t>
    </r>
    <r>
      <rPr>
        <sz val="11"/>
        <rFont val="BMWType V2 Regular"/>
      </rPr>
      <t>KPI</t>
    </r>
    <r>
      <rPr>
        <sz val="11"/>
        <rFont val="華康中黑體"/>
        <family val="3"/>
        <charset val="136"/>
      </rPr>
      <t>列為主管評核成績。</t>
    </r>
    <phoneticPr fontId="3" type="noConversion"/>
  </si>
  <si>
    <t>鍾岳霖</t>
  </si>
  <si>
    <r>
      <rPr>
        <sz val="12"/>
        <color theme="1"/>
        <rFont val="華康中黑體"/>
        <family val="3"/>
        <charset val="136"/>
      </rPr>
      <t>製表人：</t>
    </r>
  </si>
  <si>
    <t>740LI G12</t>
  </si>
  <si>
    <t>-</t>
    <phoneticPr fontId="3" type="noConversion"/>
  </si>
  <si>
    <t>不合格數(嚴N+V)</t>
    <phoneticPr fontId="3" type="noConversion"/>
  </si>
  <si>
    <t>不合格數(V)</t>
    <phoneticPr fontId="3" type="noConversion"/>
  </si>
  <si>
    <r>
      <t xml:space="preserve"> </t>
    </r>
    <r>
      <rPr>
        <sz val="9"/>
        <rFont val="華康中黑體"/>
        <family val="3"/>
        <charset val="136"/>
      </rPr>
      <t>不合格數</t>
    </r>
    <r>
      <rPr>
        <sz val="9"/>
        <rFont val="BMWType V2 Regular"/>
      </rPr>
      <t xml:space="preserve">  (</t>
    </r>
    <r>
      <rPr>
        <sz val="9"/>
        <rFont val="華康中黑體"/>
        <family val="3"/>
        <charset val="136"/>
      </rPr>
      <t>不嚴-只有N)</t>
    </r>
    <phoneticPr fontId="51" type="noConversion"/>
  </si>
  <si>
    <r>
      <rPr>
        <sz val="10"/>
        <color theme="1"/>
        <rFont val="華康中黑體"/>
        <family val="3"/>
        <charset val="136"/>
      </rPr>
      <t>經理：</t>
    </r>
  </si>
  <si>
    <t>鍾岳霖</t>
    <phoneticPr fontId="51" type="noConversion"/>
  </si>
  <si>
    <t>高永照</t>
    <phoneticPr fontId="51" type="noConversion"/>
  </si>
  <si>
    <r>
      <t>*</t>
    </r>
    <r>
      <rPr>
        <sz val="9"/>
        <rFont val="華康中黑體"/>
        <family val="3"/>
        <charset val="136"/>
      </rPr>
      <t>潛在客戶資料維護</t>
    </r>
    <r>
      <rPr>
        <sz val="9"/>
        <rFont val="BMWType V2 Regular"/>
      </rPr>
      <t>,</t>
    </r>
    <r>
      <rPr>
        <sz val="9"/>
        <rFont val="華康中黑體"/>
        <family val="3"/>
        <charset val="136"/>
      </rPr>
      <t>合格率算法：</t>
    </r>
    <r>
      <rPr>
        <sz val="9"/>
        <rFont val="BMWType V2 Regular"/>
      </rPr>
      <t>(</t>
    </r>
    <r>
      <rPr>
        <sz val="9"/>
        <rFont val="華康中黑體"/>
        <family val="3"/>
        <charset val="136"/>
      </rPr>
      <t>單位交車台數</t>
    </r>
    <r>
      <rPr>
        <sz val="9"/>
        <rFont val="BMWType V2 Regular"/>
      </rPr>
      <t>-</t>
    </r>
    <r>
      <rPr>
        <sz val="9"/>
        <rFont val="華康中黑體"/>
        <family val="3"/>
        <charset val="136"/>
      </rPr>
      <t>檢核不合格筆數</t>
    </r>
    <r>
      <rPr>
        <sz val="9"/>
        <rFont val="BMWType V2 Regular"/>
      </rPr>
      <t>)/</t>
    </r>
    <r>
      <rPr>
        <sz val="9"/>
        <rFont val="華康中黑體"/>
        <family val="3"/>
        <charset val="136"/>
      </rPr>
      <t>單位交車台數，</t>
    </r>
    <r>
      <rPr>
        <sz val="9"/>
        <rFont val="BMWType V2 Regular"/>
      </rPr>
      <t>EX:</t>
    </r>
    <r>
      <rPr>
        <sz val="9"/>
        <rFont val="華康中黑體"/>
        <family val="3"/>
        <charset val="136"/>
      </rPr>
      <t>單位交車台數</t>
    </r>
    <r>
      <rPr>
        <sz val="9"/>
        <rFont val="BMWType V2 Regular"/>
      </rPr>
      <t>50</t>
    </r>
    <r>
      <rPr>
        <sz val="9"/>
        <rFont val="華康中黑體"/>
        <family val="3"/>
        <charset val="136"/>
      </rPr>
      <t>台，檢核</t>
    </r>
    <r>
      <rPr>
        <sz val="9"/>
        <rFont val="BMWType V2 Regular"/>
      </rPr>
      <t>5</t>
    </r>
    <r>
      <rPr>
        <sz val="9"/>
        <rFont val="華康中黑體"/>
        <family val="3"/>
        <charset val="136"/>
      </rPr>
      <t>筆不合格，正確率</t>
    </r>
    <r>
      <rPr>
        <sz val="9"/>
        <rFont val="BMWType V2 Regular"/>
      </rPr>
      <t>(50-5)/50=90%</t>
    </r>
    <phoneticPr fontId="37" type="noConversion"/>
  </si>
  <si>
    <r>
      <t>24Hr</t>
    </r>
    <r>
      <rPr>
        <sz val="9"/>
        <rFont val="華康中黑體"/>
        <family val="3"/>
        <charset val="136"/>
      </rPr>
      <t>建檔(N)</t>
    </r>
    <phoneticPr fontId="51" type="noConversion"/>
  </si>
  <si>
    <t>首筆邀約試乘(N)</t>
    <phoneticPr fontId="51" type="noConversion"/>
  </si>
  <si>
    <r>
      <t>2</t>
    </r>
    <r>
      <rPr>
        <sz val="9"/>
        <rFont val="華康中黑體"/>
        <family val="3"/>
        <charset val="136"/>
      </rPr>
      <t>日回訪</t>
    </r>
    <r>
      <rPr>
        <sz val="9"/>
        <rFont val="BMWType V2 Regular"/>
      </rPr>
      <t>(N)</t>
    </r>
    <phoneticPr fontId="51" type="noConversion"/>
  </si>
  <si>
    <r>
      <rPr>
        <sz val="9"/>
        <rFont val="細明體"/>
        <family val="3"/>
        <charset val="136"/>
      </rPr>
      <t>試車前</t>
    </r>
    <r>
      <rPr>
        <sz val="9"/>
        <rFont val="BMWType V2 Regular"/>
      </rPr>
      <t>1</t>
    </r>
    <r>
      <rPr>
        <sz val="9"/>
        <rFont val="細明體"/>
        <family val="3"/>
        <charset val="136"/>
      </rPr>
      <t>日提醒</t>
    </r>
    <r>
      <rPr>
        <sz val="9"/>
        <rFont val="BMWType V2 Regular"/>
      </rPr>
      <t>(N)</t>
    </r>
    <phoneticPr fontId="51" type="noConversion"/>
  </si>
  <si>
    <t>試車(N)</t>
    <phoneticPr fontId="51" type="noConversion"/>
  </si>
  <si>
    <r>
      <rPr>
        <sz val="9"/>
        <rFont val="華康中黑體"/>
        <family val="3"/>
        <charset val="136"/>
      </rPr>
      <t>試車</t>
    </r>
    <r>
      <rPr>
        <sz val="9"/>
        <rFont val="BMWType V2 Regular"/>
      </rPr>
      <t>2</t>
    </r>
    <r>
      <rPr>
        <sz val="9"/>
        <rFont val="華康中黑體"/>
        <family val="3"/>
        <charset val="136"/>
      </rPr>
      <t>日追蹤</t>
    </r>
    <r>
      <rPr>
        <sz val="9"/>
        <rFont val="BMWType V2 Regular"/>
      </rPr>
      <t>(N)</t>
    </r>
    <phoneticPr fontId="51" type="noConversion"/>
  </si>
  <si>
    <t>報價(N)</t>
    <phoneticPr fontId="51" type="noConversion"/>
  </si>
  <si>
    <r>
      <rPr>
        <sz val="9"/>
        <rFont val="華康中黑體"/>
        <family val="3"/>
        <charset val="136"/>
      </rPr>
      <t>報價</t>
    </r>
    <r>
      <rPr>
        <sz val="9"/>
        <rFont val="BMWType V2 Regular"/>
      </rPr>
      <t>2</t>
    </r>
    <r>
      <rPr>
        <sz val="9"/>
        <rFont val="華康中黑體"/>
        <family val="3"/>
        <charset val="136"/>
      </rPr>
      <t>日追蹤</t>
    </r>
    <r>
      <rPr>
        <sz val="9"/>
        <rFont val="BMWType V2 Regular"/>
      </rPr>
      <t>(N)</t>
    </r>
    <phoneticPr fontId="51" type="noConversion"/>
  </si>
  <si>
    <t>級別符合連繫時間(N)</t>
    <phoneticPr fontId="51" type="noConversion"/>
  </si>
  <si>
    <r>
      <rPr>
        <sz val="9"/>
        <rFont val="華康中黑體"/>
        <family val="3"/>
        <charset val="136"/>
      </rPr>
      <t>交車前</t>
    </r>
    <r>
      <rPr>
        <sz val="9"/>
        <rFont val="BMWType V2 Regular"/>
      </rPr>
      <t>2</t>
    </r>
    <r>
      <rPr>
        <sz val="9"/>
        <rFont val="華康中黑體"/>
        <family val="3"/>
        <charset val="136"/>
      </rPr>
      <t>日回訪</t>
    </r>
    <r>
      <rPr>
        <sz val="9"/>
        <rFont val="BMWType V2 Regular"/>
      </rPr>
      <t>(V)</t>
    </r>
    <phoneticPr fontId="51" type="noConversion"/>
  </si>
  <si>
    <r>
      <rPr>
        <sz val="14"/>
        <color indexed="8"/>
        <rFont val="華康中黑體"/>
        <family val="3"/>
        <charset val="136"/>
      </rPr>
      <t>潛在客戶資料維護不合格統計表</t>
    </r>
    <r>
      <rPr>
        <sz val="14"/>
        <color indexed="8"/>
        <rFont val="BMWType V2 Regular"/>
      </rPr>
      <t>_2016_10</t>
    </r>
    <phoneticPr fontId="37" type="noConversion"/>
  </si>
  <si>
    <r>
      <t>2016_10</t>
    </r>
    <r>
      <rPr>
        <sz val="16"/>
        <color theme="1"/>
        <rFont val="華康中黑體"/>
        <family val="3"/>
        <charset val="136"/>
      </rPr>
      <t>年銷售主管管理</t>
    </r>
    <r>
      <rPr>
        <sz val="16"/>
        <color theme="1"/>
        <rFont val="BMWType V2 Regular"/>
      </rPr>
      <t>KPI</t>
    </r>
    <phoneticPr fontId="53" type="noConversion"/>
  </si>
  <si>
    <r>
      <t>MS</t>
    </r>
    <r>
      <rPr>
        <sz val="12"/>
        <rFont val="華康中黑體"/>
        <family val="3"/>
        <charset val="136"/>
      </rPr>
      <t>抽測表現_田鎮源-91，沈致皞-96</t>
    </r>
    <phoneticPr fontId="3" type="noConversion"/>
  </si>
  <si>
    <r>
      <t>MS</t>
    </r>
    <r>
      <rPr>
        <sz val="12"/>
        <rFont val="華康中黑體"/>
        <family val="3"/>
        <charset val="136"/>
      </rPr>
      <t>抽測表現_李坤霖-94，董毅航-96</t>
    </r>
    <phoneticPr fontId="3" type="noConversion"/>
  </si>
  <si>
    <r>
      <t>MS</t>
    </r>
    <r>
      <rPr>
        <sz val="12"/>
        <rFont val="華康中黑體"/>
        <family val="3"/>
        <charset val="136"/>
      </rPr>
      <t>抽測表現_高永照-92，鍾岳霖-94</t>
    </r>
    <phoneticPr fontId="3" type="noConversion"/>
  </si>
  <si>
    <r>
      <rPr>
        <sz val="18"/>
        <color theme="1"/>
        <rFont val="華康中黑體"/>
        <family val="3"/>
        <charset val="136"/>
      </rPr>
      <t>銷售滿意度分析</t>
    </r>
    <r>
      <rPr>
        <sz val="18"/>
        <color theme="1"/>
        <rFont val="BMWType V2 Regular"/>
      </rPr>
      <t>_2016_10</t>
    </r>
    <phoneticPr fontId="53" type="noConversion"/>
  </si>
  <si>
    <r>
      <rPr>
        <sz val="12"/>
        <rFont val="華康中黑體"/>
        <family val="3"/>
        <charset val="136"/>
      </rPr>
      <t>單　位</t>
    </r>
    <phoneticPr fontId="3" type="noConversion"/>
  </si>
  <si>
    <r>
      <rPr>
        <sz val="12"/>
        <rFont val="華康中黑體"/>
        <family val="3"/>
        <charset val="136"/>
      </rPr>
      <t>銷售顧問</t>
    </r>
    <phoneticPr fontId="37" type="noConversion"/>
  </si>
  <si>
    <r>
      <rPr>
        <sz val="12"/>
        <rFont val="華康中黑體"/>
        <family val="3"/>
        <charset val="136"/>
      </rPr>
      <t>交車數</t>
    </r>
    <phoneticPr fontId="3" type="noConversion"/>
  </si>
  <si>
    <r>
      <rPr>
        <sz val="12"/>
        <rFont val="華康中黑體"/>
        <family val="3"/>
        <charset val="136"/>
      </rPr>
      <t>回函數</t>
    </r>
    <phoneticPr fontId="3" type="noConversion"/>
  </si>
  <si>
    <r>
      <rPr>
        <sz val="12"/>
        <color theme="1"/>
        <rFont val="華康中黑體"/>
        <family val="3"/>
        <charset val="136"/>
      </rPr>
      <t>來店客成交率分析</t>
    </r>
    <r>
      <rPr>
        <sz val="12"/>
        <color theme="1"/>
        <rFont val="BMWType V2 Regular"/>
      </rPr>
      <t>_2016_10</t>
    </r>
    <phoneticPr fontId="3" type="noConversion"/>
  </si>
  <si>
    <t>單　位</t>
    <phoneticPr fontId="3" type="noConversion"/>
  </si>
  <si>
    <r>
      <rPr>
        <sz val="10"/>
        <rFont val="華康中黑體"/>
        <family val="3"/>
        <charset val="136"/>
      </rPr>
      <t>姓　名</t>
    </r>
    <phoneticPr fontId="3" type="noConversion"/>
  </si>
  <si>
    <t>累計</t>
    <phoneticPr fontId="3" type="noConversion"/>
  </si>
  <si>
    <t>中和</t>
    <phoneticPr fontId="3" type="noConversion"/>
  </si>
  <si>
    <t>當月
成交</t>
    <phoneticPr fontId="3" type="noConversion"/>
  </si>
  <si>
    <t>非當月
成交</t>
    <phoneticPr fontId="3" type="noConversion"/>
  </si>
  <si>
    <t>新店</t>
    <phoneticPr fontId="3" type="noConversion"/>
  </si>
  <si>
    <t>來店</t>
    <phoneticPr fontId="3" type="noConversion"/>
  </si>
  <si>
    <t>成交率</t>
    <phoneticPr fontId="3" type="noConversion"/>
  </si>
  <si>
    <t>中和
成交率</t>
    <phoneticPr fontId="3" type="noConversion"/>
  </si>
  <si>
    <t>新店
成交率</t>
    <phoneticPr fontId="3" type="noConversion"/>
  </si>
  <si>
    <t>蘇士文</t>
    <phoneticPr fontId="37" type="noConversion"/>
  </si>
  <si>
    <t>盧培育</t>
    <phoneticPr fontId="37" type="noConversion"/>
  </si>
  <si>
    <t>田鎮源</t>
    <phoneticPr fontId="37" type="noConversion"/>
  </si>
  <si>
    <t>花志明</t>
    <phoneticPr fontId="37" type="noConversion"/>
  </si>
  <si>
    <t>沈致皞</t>
    <phoneticPr fontId="37" type="noConversion"/>
  </si>
  <si>
    <t>小計</t>
    <phoneticPr fontId="3" type="noConversion"/>
  </si>
  <si>
    <t>陳秉宏</t>
    <phoneticPr fontId="37" type="noConversion"/>
  </si>
  <si>
    <t>林瑞銘</t>
    <phoneticPr fontId="37" type="noConversion"/>
  </si>
  <si>
    <t>董毅航</t>
    <phoneticPr fontId="37" type="noConversion"/>
  </si>
  <si>
    <r>
      <rPr>
        <sz val="10"/>
        <rFont val="華康中黑體"/>
        <family val="3"/>
        <charset val="136"/>
      </rPr>
      <t>營三課</t>
    </r>
    <phoneticPr fontId="37" type="noConversion"/>
  </si>
  <si>
    <t>來店數低於平均</t>
    <phoneticPr fontId="3" type="noConversion"/>
  </si>
  <si>
    <t>離職</t>
    <phoneticPr fontId="3" type="noConversion"/>
  </si>
  <si>
    <t>孫茂耀</t>
    <phoneticPr fontId="37" type="noConversion"/>
  </si>
  <si>
    <t>黃錦祥</t>
    <phoneticPr fontId="37" type="noConversion"/>
  </si>
  <si>
    <t>高永照</t>
    <phoneticPr fontId="37" type="noConversion"/>
  </si>
  <si>
    <t>許仕宏</t>
    <phoneticPr fontId="37" type="noConversion"/>
  </si>
  <si>
    <r>
      <rPr>
        <sz val="10"/>
        <rFont val="華康中黑體"/>
        <family val="3"/>
        <charset val="136"/>
      </rPr>
      <t>小計</t>
    </r>
    <phoneticPr fontId="3" type="noConversion"/>
  </si>
  <si>
    <r>
      <rPr>
        <sz val="10"/>
        <color theme="1"/>
        <rFont val="華康中黑體"/>
        <family val="3"/>
        <charset val="136"/>
      </rPr>
      <t>總計</t>
    </r>
    <phoneticPr fontId="3" type="noConversion"/>
  </si>
  <si>
    <r>
      <rPr>
        <sz val="10"/>
        <color theme="1"/>
        <rFont val="華康中黑體"/>
        <family val="3"/>
        <charset val="136"/>
      </rPr>
      <t>備註：</t>
    </r>
    <r>
      <rPr>
        <sz val="10"/>
        <color theme="1"/>
        <rFont val="BMWType V2 Regular"/>
      </rPr>
      <t>1.</t>
    </r>
    <r>
      <rPr>
        <sz val="10"/>
        <color theme="1"/>
        <rFont val="華康中黑體"/>
        <family val="3"/>
        <charset val="136"/>
      </rPr>
      <t>來店客數以展助登記為準</t>
    </r>
    <r>
      <rPr>
        <sz val="10"/>
        <color theme="1"/>
        <rFont val="BMWType V2 Regular"/>
      </rPr>
      <t>(</t>
    </r>
    <r>
      <rPr>
        <sz val="10"/>
        <color theme="1"/>
        <rFont val="華康中黑體"/>
        <family val="3"/>
        <charset val="136"/>
      </rPr>
      <t>包含展間來店</t>
    </r>
    <r>
      <rPr>
        <sz val="10"/>
        <color theme="1"/>
        <rFont val="BMWType V2 Regular"/>
      </rPr>
      <t>/</t>
    </r>
    <r>
      <rPr>
        <sz val="10"/>
        <color theme="1"/>
        <rFont val="華康中黑體"/>
        <family val="3"/>
        <charset val="136"/>
      </rPr>
      <t>來電</t>
    </r>
    <r>
      <rPr>
        <sz val="10"/>
        <color theme="1"/>
        <rFont val="BMWType V2 Regular"/>
      </rPr>
      <t>)</t>
    </r>
    <r>
      <rPr>
        <sz val="10"/>
        <color theme="1"/>
        <rFont val="華康中黑體"/>
        <family val="3"/>
        <charset val="136"/>
      </rPr>
      <t>，</t>
    </r>
    <r>
      <rPr>
        <sz val="10"/>
        <color theme="1"/>
        <rFont val="BMWType V2 Regular"/>
      </rPr>
      <t>2. 10</t>
    </r>
    <r>
      <rPr>
        <sz val="10"/>
        <color theme="1"/>
        <rFont val="華康中黑體"/>
        <family val="3"/>
        <charset val="136"/>
      </rPr>
      <t>月份累計交車數與成交來源分析差</t>
    </r>
    <r>
      <rPr>
        <sz val="10"/>
        <color theme="1"/>
        <rFont val="BMWType V2 Regular"/>
      </rPr>
      <t>4</t>
    </r>
    <r>
      <rPr>
        <sz val="10"/>
        <color theme="1"/>
        <rFont val="華康中黑體"/>
        <family val="3"/>
        <charset val="136"/>
      </rPr>
      <t>台</t>
    </r>
    <r>
      <rPr>
        <sz val="10"/>
        <color theme="1"/>
        <rFont val="BMWType V2 Regular"/>
      </rPr>
      <t>,</t>
    </r>
    <r>
      <rPr>
        <sz val="10"/>
        <color theme="1"/>
        <rFont val="華康中黑體"/>
        <family val="3"/>
        <charset val="136"/>
      </rPr>
      <t>原因：</t>
    </r>
    <r>
      <rPr>
        <sz val="10"/>
        <color theme="1"/>
        <rFont val="BMWType V2 Regular"/>
      </rPr>
      <t>(1)3</t>
    </r>
    <r>
      <rPr>
        <sz val="10"/>
        <color theme="1"/>
        <rFont val="華康中黑體"/>
        <family val="3"/>
        <charset val="136"/>
      </rPr>
      <t>月有</t>
    </r>
    <r>
      <rPr>
        <sz val="10"/>
        <color theme="1"/>
        <rFont val="BMWType V2 Regular"/>
      </rPr>
      <t>1</t>
    </r>
    <r>
      <rPr>
        <sz val="10"/>
        <color theme="1"/>
        <rFont val="華康中黑體"/>
        <family val="3"/>
        <charset val="136"/>
      </rPr>
      <t>台來店時間已超過一年</t>
    </r>
    <r>
      <rPr>
        <sz val="10"/>
        <color theme="1"/>
        <rFont val="BMWType V2 Regular"/>
      </rPr>
      <t>-</t>
    </r>
    <r>
      <rPr>
        <sz val="10"/>
        <color theme="1"/>
        <rFont val="華康中黑體"/>
        <family val="3"/>
        <charset val="136"/>
      </rPr>
      <t>梁淑萍</t>
    </r>
    <r>
      <rPr>
        <sz val="10"/>
        <color theme="1"/>
        <rFont val="BMWType V2 Regular"/>
      </rPr>
      <t>(NP99977)-</t>
    </r>
    <r>
      <rPr>
        <sz val="10"/>
        <color theme="1"/>
        <rFont val="華康中黑體"/>
        <family val="3"/>
        <charset val="136"/>
      </rPr>
      <t>張建宏、</t>
    </r>
    <phoneticPr fontId="3" type="noConversion"/>
  </si>
  <si>
    <r>
      <t>(2) 9</t>
    </r>
    <r>
      <rPr>
        <sz val="10"/>
        <color theme="1"/>
        <rFont val="華康中黑體"/>
        <family val="3"/>
        <charset val="136"/>
      </rPr>
      <t>月有</t>
    </r>
    <r>
      <rPr>
        <sz val="10"/>
        <color theme="1"/>
        <rFont val="BMWType V2 Regular"/>
      </rPr>
      <t>1</t>
    </r>
    <r>
      <rPr>
        <sz val="10"/>
        <color theme="1"/>
        <rFont val="華康中黑體"/>
        <family val="3"/>
        <charset val="136"/>
      </rPr>
      <t>台來店時間已超過一年</t>
    </r>
    <r>
      <rPr>
        <sz val="10"/>
        <color theme="1"/>
        <rFont val="BMWType V2 Regular"/>
      </rPr>
      <t>-</t>
    </r>
    <r>
      <rPr>
        <sz val="10"/>
        <color theme="1"/>
        <rFont val="華康中黑體"/>
        <family val="3"/>
        <charset val="136"/>
      </rPr>
      <t>王佳祥</t>
    </r>
    <r>
      <rPr>
        <sz val="10"/>
        <color theme="1"/>
        <rFont val="BMWType V2 Regular"/>
      </rPr>
      <t>(V841850)-</t>
    </r>
    <r>
      <rPr>
        <sz val="10"/>
        <color theme="1"/>
        <rFont val="華康中黑體"/>
        <family val="3"/>
        <charset val="136"/>
      </rPr>
      <t>陳龍雲、</t>
    </r>
    <r>
      <rPr>
        <sz val="10"/>
        <color theme="1"/>
        <rFont val="BMWType V2 Regular"/>
      </rPr>
      <t xml:space="preserve"> (3) 10</t>
    </r>
    <r>
      <rPr>
        <sz val="10"/>
        <color theme="1"/>
        <rFont val="華康中黑體"/>
        <family val="3"/>
        <charset val="136"/>
      </rPr>
      <t>月有</t>
    </r>
    <r>
      <rPr>
        <sz val="10"/>
        <color theme="1"/>
        <rFont val="BMWType V2 Regular"/>
      </rPr>
      <t>1</t>
    </r>
    <r>
      <rPr>
        <sz val="10"/>
        <color theme="1"/>
        <rFont val="華康中黑體"/>
        <family val="3"/>
        <charset val="136"/>
      </rPr>
      <t>台來店時間已超過一年</t>
    </r>
    <r>
      <rPr>
        <sz val="10"/>
        <color theme="1"/>
        <rFont val="BMWType V2 Regular"/>
      </rPr>
      <t xml:space="preserve">- </t>
    </r>
    <r>
      <rPr>
        <sz val="10"/>
        <color theme="1"/>
        <rFont val="華康中黑體"/>
        <family val="3"/>
        <charset val="136"/>
      </rPr>
      <t>曾國榮</t>
    </r>
    <r>
      <rPr>
        <sz val="10"/>
        <color theme="1"/>
        <rFont val="BMWType V2 Regular"/>
      </rPr>
      <t xml:space="preserve"> (0M22907)-</t>
    </r>
    <r>
      <rPr>
        <sz val="10"/>
        <color theme="1"/>
        <rFont val="華康中黑體"/>
        <family val="3"/>
        <charset val="136"/>
      </rPr>
      <t>林謙慶、</t>
    </r>
    <r>
      <rPr>
        <sz val="10"/>
        <color theme="1"/>
        <rFont val="BMWType V2 Regular"/>
      </rPr>
      <t>(4)10</t>
    </r>
    <r>
      <rPr>
        <sz val="10"/>
        <color theme="1"/>
        <rFont val="華康中黑體"/>
        <family val="3"/>
        <charset val="136"/>
      </rPr>
      <t>月有</t>
    </r>
    <r>
      <rPr>
        <sz val="10"/>
        <color theme="1"/>
        <rFont val="BMWType V2 Regular"/>
      </rPr>
      <t>1</t>
    </r>
    <r>
      <rPr>
        <sz val="10"/>
        <color theme="1"/>
        <rFont val="華康中黑體"/>
        <family val="3"/>
        <charset val="136"/>
      </rPr>
      <t>台來店時間已超過一年</t>
    </r>
    <r>
      <rPr>
        <sz val="10"/>
        <color theme="1"/>
        <rFont val="BMWType V2 Regular"/>
      </rPr>
      <t xml:space="preserve">- </t>
    </r>
    <r>
      <rPr>
        <sz val="10"/>
        <color theme="1"/>
        <rFont val="華康中黑體"/>
        <family val="3"/>
        <charset val="136"/>
      </rPr>
      <t>洪亞淇</t>
    </r>
    <r>
      <rPr>
        <sz val="10"/>
        <color theme="1"/>
        <rFont val="BMWType V2 Regular"/>
      </rPr>
      <t xml:space="preserve"> (V677389)-</t>
    </r>
    <r>
      <rPr>
        <sz val="10"/>
        <color theme="1"/>
        <rFont val="華康中黑體"/>
        <family val="3"/>
        <charset val="136"/>
      </rPr>
      <t>盧培育、故不算來店</t>
    </r>
    <phoneticPr fontId="3" type="noConversion"/>
  </si>
  <si>
    <r>
      <t>3.2016_8</t>
    </r>
    <r>
      <rPr>
        <sz val="10"/>
        <color theme="1"/>
        <rFont val="華康中黑體"/>
        <family val="3"/>
        <charset val="136"/>
      </rPr>
      <t>月新店來店客較低，原因為</t>
    </r>
    <r>
      <rPr>
        <sz val="10"/>
        <color theme="1"/>
        <rFont val="BMWType V2 Regular"/>
      </rPr>
      <t>8/12~8/19</t>
    </r>
    <r>
      <rPr>
        <sz val="10"/>
        <color theme="1"/>
        <rFont val="華康中黑體"/>
        <family val="3"/>
        <charset val="136"/>
      </rPr>
      <t>新店展示間整修</t>
    </r>
    <phoneticPr fontId="3" type="noConversion"/>
  </si>
  <si>
    <r>
      <rPr>
        <sz val="10"/>
        <color theme="1"/>
        <rFont val="華康中黑體"/>
        <family val="3"/>
        <charset val="136"/>
      </rPr>
      <t>協理：</t>
    </r>
    <phoneticPr fontId="3" type="noConversion"/>
  </si>
  <si>
    <r>
      <rPr>
        <sz val="10"/>
        <color theme="1"/>
        <rFont val="華康中黑體"/>
        <family val="3"/>
        <charset val="136"/>
      </rPr>
      <t>經理：</t>
    </r>
    <phoneticPr fontId="3" type="noConversion"/>
  </si>
  <si>
    <r>
      <rPr>
        <sz val="10"/>
        <color theme="1"/>
        <rFont val="華康中黑體"/>
        <family val="3"/>
        <charset val="136"/>
      </rPr>
      <t>單位主管：</t>
    </r>
    <phoneticPr fontId="3" type="noConversion"/>
  </si>
  <si>
    <r>
      <rPr>
        <sz val="10"/>
        <color theme="1"/>
        <rFont val="華康中黑體"/>
        <family val="3"/>
        <charset val="136"/>
      </rPr>
      <t>製表人：</t>
    </r>
    <phoneticPr fontId="3" type="noConversion"/>
  </si>
  <si>
    <t>整體滿意度</t>
    <phoneticPr fontId="3" type="noConversion"/>
  </si>
  <si>
    <t>是否推薦
台北依德</t>
    <phoneticPr fontId="3" type="noConversion"/>
  </si>
  <si>
    <t>行銷業務部</t>
    <phoneticPr fontId="3" type="noConversion"/>
  </si>
  <si>
    <t>蕭敏聰</t>
    <phoneticPr fontId="3" type="noConversion"/>
  </si>
  <si>
    <r>
      <rPr>
        <sz val="12"/>
        <rFont val="華康中黑體"/>
        <family val="3"/>
        <charset val="136"/>
      </rPr>
      <t>郭天南</t>
    </r>
    <phoneticPr fontId="3" type="noConversion"/>
  </si>
  <si>
    <t>謝中堅</t>
    <phoneticPr fontId="3" type="noConversion"/>
  </si>
  <si>
    <t>陳雅婷</t>
    <phoneticPr fontId="3" type="noConversion"/>
  </si>
  <si>
    <t>行銷合計</t>
    <phoneticPr fontId="37" type="noConversion"/>
  </si>
  <si>
    <r>
      <rPr>
        <sz val="12"/>
        <rFont val="華康中黑體"/>
        <family val="3"/>
        <charset val="136"/>
      </rPr>
      <t>營一課</t>
    </r>
    <phoneticPr fontId="37" type="noConversion"/>
  </si>
  <si>
    <t>花志明</t>
    <phoneticPr fontId="3" type="noConversion"/>
  </si>
  <si>
    <t>沈致皞</t>
    <phoneticPr fontId="3" type="noConversion"/>
  </si>
  <si>
    <r>
      <rPr>
        <sz val="12"/>
        <color theme="0"/>
        <rFont val="華康中黑體"/>
        <family val="3"/>
        <charset val="136"/>
      </rPr>
      <t>一課合計</t>
    </r>
    <phoneticPr fontId="37" type="noConversion"/>
  </si>
  <si>
    <r>
      <rPr>
        <sz val="12"/>
        <rFont val="華康中黑體"/>
        <family val="3"/>
        <charset val="136"/>
      </rPr>
      <t>營二課</t>
    </r>
    <phoneticPr fontId="37" type="noConversion"/>
  </si>
  <si>
    <t>董毅航</t>
    <phoneticPr fontId="3" type="noConversion"/>
  </si>
  <si>
    <r>
      <rPr>
        <sz val="12"/>
        <color theme="0"/>
        <rFont val="華康中黑體"/>
        <family val="3"/>
        <charset val="136"/>
      </rPr>
      <t>二課合計</t>
    </r>
    <phoneticPr fontId="37" type="noConversion"/>
  </si>
  <si>
    <r>
      <rPr>
        <sz val="12"/>
        <rFont val="華康中黑體"/>
        <family val="3"/>
        <charset val="136"/>
      </rPr>
      <t>營三課</t>
    </r>
    <phoneticPr fontId="37" type="noConversion"/>
  </si>
  <si>
    <t>鍾岳霖</t>
    <phoneticPr fontId="3" type="noConversion"/>
  </si>
  <si>
    <t>高永照</t>
    <phoneticPr fontId="3" type="noConversion"/>
  </si>
  <si>
    <r>
      <rPr>
        <sz val="12"/>
        <color theme="0"/>
        <rFont val="華康中黑體"/>
        <family val="3"/>
        <charset val="136"/>
      </rPr>
      <t>三課合計</t>
    </r>
    <phoneticPr fontId="37" type="noConversion"/>
  </si>
  <si>
    <r>
      <rPr>
        <sz val="12"/>
        <color theme="0"/>
        <rFont val="華康中黑體"/>
        <family val="3"/>
        <charset val="136"/>
      </rPr>
      <t>總計</t>
    </r>
    <phoneticPr fontId="3" type="noConversion"/>
  </si>
  <si>
    <r>
      <rPr>
        <sz val="12"/>
        <rFont val="華康中黑體"/>
        <family val="3"/>
        <charset val="136"/>
      </rPr>
      <t>以上台數不含依德試乘車</t>
    </r>
    <r>
      <rPr>
        <sz val="12"/>
        <rFont val="BMWType V2 Regular"/>
      </rPr>
      <t>*3</t>
    </r>
    <r>
      <rPr>
        <sz val="12"/>
        <rFont val="華康中黑體"/>
        <family val="3"/>
        <charset val="136"/>
      </rPr>
      <t>台</t>
    </r>
    <phoneticPr fontId="3" type="noConversion"/>
  </si>
  <si>
    <r>
      <rPr>
        <sz val="12"/>
        <rFont val="華康中黑體"/>
        <family val="3"/>
        <charset val="136"/>
      </rPr>
      <t>協理：</t>
    </r>
    <phoneticPr fontId="3" type="noConversion"/>
  </si>
  <si>
    <r>
      <rPr>
        <sz val="12"/>
        <rFont val="華康中黑體"/>
        <family val="3"/>
        <charset val="136"/>
      </rPr>
      <t>經理：</t>
    </r>
    <phoneticPr fontId="3" type="noConversion"/>
  </si>
  <si>
    <r>
      <rPr>
        <sz val="12"/>
        <color theme="1"/>
        <rFont val="華康中黑體"/>
        <family val="3"/>
        <charset val="136"/>
      </rPr>
      <t>單位主管：</t>
    </r>
    <phoneticPr fontId="3" type="noConversion"/>
  </si>
  <si>
    <t>陳德益</t>
    <phoneticPr fontId="3" type="noConversion"/>
  </si>
  <si>
    <t>G408809</t>
  </si>
  <si>
    <t>APJ1375</t>
  </si>
  <si>
    <r>
      <rPr>
        <sz val="11"/>
        <color indexed="10"/>
        <rFont val="華康中黑體"/>
        <family val="3"/>
        <charset val="136"/>
      </rPr>
      <t>黑卡</t>
    </r>
    <phoneticPr fontId="51" type="noConversion"/>
  </si>
  <si>
    <r>
      <rPr>
        <sz val="11"/>
        <rFont val="華康中黑體"/>
        <family val="3"/>
        <charset val="136"/>
      </rPr>
      <t>訂車日</t>
    </r>
  </si>
  <si>
    <r>
      <rPr>
        <sz val="11"/>
        <rFont val="華康中黑體"/>
        <family val="3"/>
        <charset val="136"/>
      </rPr>
      <t>訂單號碼</t>
    </r>
  </si>
  <si>
    <r>
      <rPr>
        <sz val="11"/>
        <rFont val="華康中黑體"/>
        <family val="3"/>
        <charset val="136"/>
      </rPr>
      <t>合約</t>
    </r>
    <r>
      <rPr>
        <sz val="11"/>
        <rFont val="BMWType V2 Regular"/>
      </rPr>
      <t>/</t>
    </r>
    <r>
      <rPr>
        <sz val="11"/>
        <rFont val="華康中黑體"/>
        <family val="3"/>
        <charset val="136"/>
      </rPr>
      <t>調出單號</t>
    </r>
  </si>
  <si>
    <r>
      <rPr>
        <sz val="11"/>
        <color indexed="10"/>
        <rFont val="華康中黑體"/>
        <family val="3"/>
        <charset val="136"/>
      </rPr>
      <t>使用人</t>
    </r>
    <phoneticPr fontId="51" type="noConversion"/>
  </si>
  <si>
    <r>
      <rPr>
        <sz val="11"/>
        <rFont val="華康中黑體"/>
        <family val="3"/>
        <charset val="136"/>
      </rPr>
      <t>身份證字號</t>
    </r>
  </si>
  <si>
    <r>
      <rPr>
        <sz val="11"/>
        <rFont val="華康中黑體"/>
        <family val="3"/>
        <charset val="136"/>
      </rPr>
      <t>統一編號</t>
    </r>
  </si>
  <si>
    <r>
      <rPr>
        <sz val="11"/>
        <rFont val="華康中黑體"/>
        <family val="3"/>
        <charset val="136"/>
      </rPr>
      <t>郵遞區號</t>
    </r>
  </si>
  <si>
    <r>
      <rPr>
        <sz val="11"/>
        <rFont val="華康中黑體"/>
        <family val="3"/>
        <charset val="136"/>
      </rPr>
      <t>地址</t>
    </r>
  </si>
  <si>
    <r>
      <rPr>
        <sz val="11"/>
        <rFont val="華康中黑體"/>
        <family val="3"/>
        <charset val="136"/>
      </rPr>
      <t>電話</t>
    </r>
  </si>
  <si>
    <r>
      <rPr>
        <sz val="11"/>
        <rFont val="華康中黑體"/>
        <family val="3"/>
        <charset val="136"/>
      </rPr>
      <t>行動電話</t>
    </r>
  </si>
  <si>
    <r>
      <rPr>
        <sz val="11"/>
        <rFont val="華康中黑體"/>
        <family val="3"/>
        <charset val="136"/>
      </rPr>
      <t>引擎號碼</t>
    </r>
  </si>
  <si>
    <r>
      <rPr>
        <sz val="11"/>
        <rFont val="華康中黑體"/>
        <family val="3"/>
        <charset val="136"/>
      </rPr>
      <t>生產年月</t>
    </r>
  </si>
  <si>
    <r>
      <rPr>
        <sz val="11"/>
        <rFont val="華康中黑體"/>
        <family val="3"/>
        <charset val="136"/>
      </rPr>
      <t>車源車色</t>
    </r>
  </si>
  <si>
    <r>
      <rPr>
        <sz val="11"/>
        <rFont val="華康中黑體"/>
        <family val="3"/>
        <charset val="136"/>
      </rPr>
      <t>車源內裝</t>
    </r>
  </si>
  <si>
    <r>
      <rPr>
        <sz val="11"/>
        <rFont val="華康中黑體"/>
        <family val="3"/>
        <charset val="136"/>
      </rPr>
      <t>租賃公司</t>
    </r>
  </si>
  <si>
    <r>
      <rPr>
        <sz val="11"/>
        <rFont val="華康中黑體"/>
        <family val="3"/>
        <charset val="136"/>
      </rPr>
      <t>付款方式</t>
    </r>
  </si>
  <si>
    <r>
      <rPr>
        <sz val="11"/>
        <rFont val="華康中黑體"/>
        <family val="3"/>
        <charset val="136"/>
      </rPr>
      <t>貸款公司</t>
    </r>
  </si>
  <si>
    <r>
      <rPr>
        <sz val="11"/>
        <rFont val="華康中黑體"/>
        <family val="3"/>
        <charset val="136"/>
      </rPr>
      <t>領牌日</t>
    </r>
  </si>
  <si>
    <r>
      <rPr>
        <sz val="11"/>
        <rFont val="華康中黑體"/>
        <family val="3"/>
        <charset val="136"/>
      </rPr>
      <t>備註</t>
    </r>
  </si>
  <si>
    <r>
      <rPr>
        <sz val="11"/>
        <rFont val="華康中黑體"/>
        <family val="3"/>
        <charset val="136"/>
      </rPr>
      <t>車輛狀態</t>
    </r>
  </si>
  <si>
    <r>
      <rPr>
        <sz val="11"/>
        <rFont val="華康中黑體"/>
        <family val="3"/>
        <charset val="136"/>
      </rPr>
      <t>投保狀態</t>
    </r>
  </si>
  <si>
    <r>
      <rPr>
        <sz val="11"/>
        <color indexed="10"/>
        <rFont val="華康中黑體"/>
        <family val="3"/>
        <charset val="136"/>
      </rPr>
      <t>互連駕駛合約繳交</t>
    </r>
    <phoneticPr fontId="51" type="noConversion"/>
  </si>
  <si>
    <r>
      <rPr>
        <sz val="11"/>
        <color indexed="10"/>
        <rFont val="華康中黑體"/>
        <family val="3"/>
        <charset val="136"/>
      </rPr>
      <t>現有客戶</t>
    </r>
    <phoneticPr fontId="51" type="noConversion"/>
  </si>
  <si>
    <r>
      <rPr>
        <sz val="11"/>
        <rFont val="華康中黑體"/>
        <family val="3"/>
        <charset val="136"/>
      </rPr>
      <t>備註</t>
    </r>
    <phoneticPr fontId="51" type="noConversion"/>
  </si>
  <si>
    <r>
      <rPr>
        <sz val="11"/>
        <color indexed="8"/>
        <rFont val="華康中黑體"/>
        <family val="3"/>
        <charset val="136"/>
      </rPr>
      <t>依德</t>
    </r>
    <r>
      <rPr>
        <sz val="11"/>
        <color indexed="8"/>
        <rFont val="BMWType V2 Regular"/>
      </rPr>
      <t>(</t>
    </r>
    <r>
      <rPr>
        <sz val="11"/>
        <color indexed="8"/>
        <rFont val="華康中黑體"/>
        <family val="3"/>
        <charset val="136"/>
      </rPr>
      <t>股</t>
    </r>
    <r>
      <rPr>
        <sz val="11"/>
        <color indexed="8"/>
        <rFont val="BMWType V2 Regular"/>
      </rPr>
      <t>)</t>
    </r>
    <r>
      <rPr>
        <sz val="11"/>
        <color indexed="8"/>
        <rFont val="華康中黑體"/>
        <family val="3"/>
        <charset val="136"/>
      </rPr>
      <t>公司</t>
    </r>
  </si>
  <si>
    <r>
      <rPr>
        <sz val="11"/>
        <color indexed="8"/>
        <rFont val="華康中黑體"/>
        <family val="3"/>
        <charset val="136"/>
      </rPr>
      <t>營業部</t>
    </r>
  </si>
  <si>
    <r>
      <rPr>
        <sz val="11"/>
        <color indexed="8"/>
        <rFont val="華康中黑體"/>
        <family val="3"/>
        <charset val="136"/>
      </rPr>
      <t>陳德益</t>
    </r>
  </si>
  <si>
    <t>-</t>
    <phoneticPr fontId="3" type="noConversion"/>
  </si>
  <si>
    <t>-</t>
    <phoneticPr fontId="3" type="noConversion"/>
  </si>
  <si>
    <r>
      <t>*</t>
    </r>
    <r>
      <rPr>
        <sz val="9"/>
        <color indexed="8"/>
        <rFont val="華康中黑體"/>
        <family val="3"/>
        <charset val="136"/>
      </rPr>
      <t>以上台數不含試乘車</t>
    </r>
    <r>
      <rPr>
        <sz val="9"/>
        <color indexed="8"/>
        <rFont val="BMWType V2 Regular"/>
      </rPr>
      <t>3</t>
    </r>
    <r>
      <rPr>
        <sz val="9"/>
        <color indexed="8"/>
        <rFont val="華康中黑體"/>
        <family val="3"/>
        <charset val="136"/>
      </rPr>
      <t>台</t>
    </r>
    <phoneticPr fontId="51" type="noConversion"/>
  </si>
  <si>
    <r>
      <t>SalesKPI_</t>
    </r>
    <r>
      <rPr>
        <sz val="18"/>
        <color theme="1"/>
        <rFont val="華康中黑體"/>
        <family val="3"/>
        <charset val="136"/>
      </rPr>
      <t>工作量</t>
    </r>
    <r>
      <rPr>
        <sz val="18"/>
        <color theme="1"/>
        <rFont val="BMWType V2 Regular"/>
      </rPr>
      <t>_</t>
    </r>
    <r>
      <rPr>
        <sz val="16"/>
        <color theme="1"/>
        <rFont val="BMWType V2 Regular"/>
      </rPr>
      <t>2016_1031_</t>
    </r>
    <r>
      <rPr>
        <b/>
        <sz val="18"/>
        <color theme="1"/>
        <rFont val="華康中黑體"/>
        <family val="3"/>
        <charset val="136"/>
      </rPr>
      <t>不扣薪</t>
    </r>
    <phoneticPr fontId="3" type="noConversion"/>
  </si>
  <si>
    <r>
      <t>(</t>
    </r>
    <r>
      <rPr>
        <sz val="14"/>
        <color theme="1"/>
        <rFont val="華康中黑體"/>
        <family val="3"/>
        <charset val="136"/>
      </rPr>
      <t>達成率</t>
    </r>
    <phoneticPr fontId="3" type="noConversion"/>
  </si>
  <si>
    <r>
      <rPr>
        <sz val="14"/>
        <color theme="1"/>
        <rFont val="華康中黑體"/>
        <family val="3"/>
        <charset val="136"/>
      </rPr>
      <t>以上</t>
    </r>
    <r>
      <rPr>
        <sz val="14"/>
        <color theme="1"/>
        <rFont val="BMWType V2 Regular"/>
      </rPr>
      <t>)</t>
    </r>
    <phoneticPr fontId="3" type="noConversion"/>
  </si>
  <si>
    <r>
      <rPr>
        <sz val="12"/>
        <rFont val="華康中黑體"/>
        <family val="3"/>
        <charset val="136"/>
      </rPr>
      <t>銷售顧問</t>
    </r>
    <phoneticPr fontId="37" type="noConversion"/>
  </si>
  <si>
    <r>
      <rPr>
        <sz val="12"/>
        <rFont val="華康中黑體"/>
        <family val="3"/>
        <charset val="136"/>
      </rPr>
      <t>訂車</t>
    </r>
    <r>
      <rPr>
        <sz val="12"/>
        <rFont val="BMWType V2 Regular"/>
      </rPr>
      <t>(1001-1031)
TargetOrders</t>
    </r>
    <phoneticPr fontId="3" type="noConversion"/>
  </si>
  <si>
    <r>
      <rPr>
        <sz val="12"/>
        <rFont val="華康中黑體"/>
        <family val="3"/>
        <charset val="136"/>
      </rPr>
      <t>新增有望客戶</t>
    </r>
    <r>
      <rPr>
        <sz val="12"/>
        <rFont val="BMWType V2 Regular"/>
      </rPr>
      <t>(1001-1031)
TargetProspects</t>
    </r>
    <phoneticPr fontId="3" type="noConversion"/>
  </si>
  <si>
    <r>
      <rPr>
        <sz val="12"/>
        <rFont val="華康中黑體"/>
        <family val="3"/>
        <charset val="136"/>
      </rPr>
      <t>試乘數</t>
    </r>
    <r>
      <rPr>
        <sz val="12"/>
        <rFont val="BMWType V2 Regular"/>
      </rPr>
      <t>(1001-1031)
TargetDrives</t>
    </r>
    <phoneticPr fontId="3" type="noConversion"/>
  </si>
  <si>
    <r>
      <rPr>
        <sz val="12"/>
        <rFont val="華康中黑體"/>
        <family val="3"/>
        <charset val="136"/>
      </rPr>
      <t>顧客連繫率</t>
    </r>
    <r>
      <rPr>
        <sz val="12"/>
        <rFont val="BMWType V2 Regular"/>
      </rPr>
      <t>(1001-1031)
TargetContacts</t>
    </r>
    <phoneticPr fontId="3" type="noConversion"/>
  </si>
  <si>
    <r>
      <rPr>
        <sz val="12"/>
        <rFont val="華康中黑體"/>
        <family val="3"/>
        <charset val="136"/>
      </rPr>
      <t>目標</t>
    </r>
    <phoneticPr fontId="37" type="noConversion"/>
  </si>
  <si>
    <r>
      <rPr>
        <sz val="12"/>
        <rFont val="華康中黑體"/>
        <family val="3"/>
        <charset val="136"/>
      </rPr>
      <t>實績</t>
    </r>
    <phoneticPr fontId="37" type="noConversion"/>
  </si>
  <si>
    <r>
      <rPr>
        <sz val="12"/>
        <rFont val="華康中黑體"/>
        <family val="3"/>
        <charset val="136"/>
      </rPr>
      <t>達成率</t>
    </r>
    <phoneticPr fontId="37" type="noConversion"/>
  </si>
  <si>
    <r>
      <rPr>
        <sz val="12"/>
        <rFont val="華康中黑體"/>
        <family val="3"/>
        <charset val="136"/>
      </rPr>
      <t>目標</t>
    </r>
    <phoneticPr fontId="37" type="noConversion"/>
  </si>
  <si>
    <r>
      <rPr>
        <sz val="12"/>
        <rFont val="華康中黑體"/>
        <family val="3"/>
        <charset val="136"/>
      </rPr>
      <t>扣薪</t>
    </r>
    <phoneticPr fontId="3" type="noConversion"/>
  </si>
  <si>
    <r>
      <rPr>
        <sz val="12"/>
        <rFont val="華康中黑體"/>
        <family val="3"/>
        <charset val="136"/>
      </rPr>
      <t>實績</t>
    </r>
    <phoneticPr fontId="37" type="noConversion"/>
  </si>
  <si>
    <r>
      <rPr>
        <sz val="12"/>
        <rFont val="華康中黑體"/>
        <family val="3"/>
        <charset val="136"/>
      </rPr>
      <t>有望聯繫</t>
    </r>
    <phoneticPr fontId="37" type="noConversion"/>
  </si>
  <si>
    <r>
      <t>CRM</t>
    </r>
    <r>
      <rPr>
        <sz val="12"/>
        <rFont val="華康中黑體"/>
        <family val="3"/>
        <charset val="136"/>
      </rPr>
      <t>聯繫</t>
    </r>
    <phoneticPr fontId="37" type="noConversion"/>
  </si>
  <si>
    <r>
      <rPr>
        <sz val="12"/>
        <rFont val="華康中黑體"/>
        <family val="3"/>
        <charset val="136"/>
      </rPr>
      <t>營一課</t>
    </r>
    <phoneticPr fontId="37" type="noConversion"/>
  </si>
  <si>
    <r>
      <rPr>
        <sz val="12"/>
        <rFont val="華康中黑體"/>
        <family val="3"/>
        <charset val="136"/>
      </rPr>
      <t>林柏霖</t>
    </r>
    <phoneticPr fontId="3" type="noConversion"/>
  </si>
  <si>
    <t>11月開始算正常目標</t>
    <phoneticPr fontId="3" type="noConversion"/>
  </si>
  <si>
    <r>
      <rPr>
        <sz val="12"/>
        <color theme="0"/>
        <rFont val="華康中黑體"/>
        <family val="3"/>
        <charset val="136"/>
      </rPr>
      <t>一課合計</t>
    </r>
    <phoneticPr fontId="37" type="noConversion"/>
  </si>
  <si>
    <r>
      <rPr>
        <sz val="12"/>
        <rFont val="華康中黑體"/>
        <family val="3"/>
        <charset val="136"/>
      </rPr>
      <t>營二課</t>
    </r>
    <phoneticPr fontId="37" type="noConversion"/>
  </si>
  <si>
    <r>
      <rPr>
        <sz val="12"/>
        <rFont val="華康中黑體"/>
        <family val="3"/>
        <charset val="136"/>
      </rPr>
      <t>王冠賢</t>
    </r>
    <phoneticPr fontId="3" type="noConversion"/>
  </si>
  <si>
    <r>
      <rPr>
        <sz val="12"/>
        <rFont val="華康中黑體"/>
        <family val="3"/>
        <charset val="136"/>
      </rPr>
      <t>李坤霖</t>
    </r>
    <phoneticPr fontId="3" type="noConversion"/>
  </si>
  <si>
    <t>8月算正常目標</t>
    <phoneticPr fontId="3" type="noConversion"/>
  </si>
  <si>
    <r>
      <rPr>
        <sz val="12"/>
        <rFont val="華康中黑體"/>
        <family val="3"/>
        <charset val="136"/>
      </rPr>
      <t>董毅航</t>
    </r>
    <phoneticPr fontId="3" type="noConversion"/>
  </si>
  <si>
    <t>2017/3月算目標4台</t>
    <phoneticPr fontId="3" type="noConversion"/>
  </si>
  <si>
    <r>
      <rPr>
        <sz val="12"/>
        <color theme="0"/>
        <rFont val="華康中黑體"/>
        <family val="3"/>
        <charset val="136"/>
      </rPr>
      <t>二課合計</t>
    </r>
    <phoneticPr fontId="37" type="noConversion"/>
  </si>
  <si>
    <r>
      <rPr>
        <sz val="12"/>
        <rFont val="華康中黑體"/>
        <family val="3"/>
        <charset val="136"/>
      </rPr>
      <t>營三課</t>
    </r>
    <phoneticPr fontId="37" type="noConversion"/>
  </si>
  <si>
    <t>李玄璸</t>
    <phoneticPr fontId="3" type="noConversion"/>
  </si>
  <si>
    <t>鍾岳霖</t>
    <phoneticPr fontId="3" type="noConversion"/>
  </si>
  <si>
    <t>10月開始算一半目標</t>
    <phoneticPr fontId="3" type="noConversion"/>
  </si>
  <si>
    <t>高永照</t>
    <phoneticPr fontId="3" type="noConversion"/>
  </si>
  <si>
    <t>2017/1月開始算一半目標</t>
    <phoneticPr fontId="3" type="noConversion"/>
  </si>
  <si>
    <r>
      <rPr>
        <sz val="12"/>
        <color theme="0"/>
        <rFont val="華康中黑體"/>
        <family val="3"/>
        <charset val="136"/>
      </rPr>
      <t>三課合計</t>
    </r>
    <phoneticPr fontId="37" type="noConversion"/>
  </si>
  <si>
    <r>
      <rPr>
        <sz val="12"/>
        <color theme="0"/>
        <rFont val="華康中黑體"/>
        <family val="3"/>
        <charset val="136"/>
      </rPr>
      <t>總計</t>
    </r>
    <phoneticPr fontId="3" type="noConversion"/>
  </si>
  <si>
    <r>
      <t>*</t>
    </r>
    <r>
      <rPr>
        <sz val="11"/>
        <color theme="1" tint="4.9989318521683403E-2"/>
        <rFont val="華康中黑體"/>
        <family val="3"/>
        <charset val="136"/>
      </rPr>
      <t>協理佈達</t>
    </r>
    <r>
      <rPr>
        <sz val="11"/>
        <color theme="1" tint="4.9989318521683403E-2"/>
        <rFont val="BMWType V2 Regular"/>
      </rPr>
      <t>2016_01</t>
    </r>
    <r>
      <rPr>
        <sz val="11"/>
        <color theme="1" tint="4.9989318521683403E-2"/>
        <rFont val="華康中黑體"/>
        <family val="3"/>
        <charset val="136"/>
      </rPr>
      <t>起恢復扣薪</t>
    </r>
    <r>
      <rPr>
        <sz val="11"/>
        <color theme="1" tint="4.9989318521683403E-2"/>
        <rFont val="BMWType V2 Regular"/>
      </rPr>
      <t xml:space="preserve">       *</t>
    </r>
    <r>
      <rPr>
        <sz val="11"/>
        <color theme="1" tint="4.9989318521683403E-2"/>
        <rFont val="華康中黑體"/>
        <family val="3"/>
        <charset val="136"/>
      </rPr>
      <t>協理佈達汎德特定大型官網抽獎活動名單，不列入新增有望客戶筆數</t>
    </r>
    <r>
      <rPr>
        <sz val="11"/>
        <color theme="1" tint="4.9989318521683403E-2"/>
        <rFont val="BMWType V2 Regular"/>
      </rPr>
      <t xml:space="preserve">    *</t>
    </r>
    <r>
      <rPr>
        <sz val="11"/>
        <color theme="1" tint="4.9989318521683403E-2"/>
        <rFont val="華康中黑體"/>
        <family val="3"/>
        <charset val="136"/>
      </rPr>
      <t>顧客聯繫</t>
    </r>
    <r>
      <rPr>
        <sz val="11"/>
        <color theme="1" tint="4.9989318521683403E-2"/>
        <rFont val="BMWType V2 Regular"/>
      </rPr>
      <t>(</t>
    </r>
    <r>
      <rPr>
        <sz val="11"/>
        <color theme="1" tint="4.9989318521683403E-2"/>
        <rFont val="華康中黑體"/>
        <family val="3"/>
        <charset val="136"/>
      </rPr>
      <t>有望客戶聯繫次數</t>
    </r>
    <r>
      <rPr>
        <sz val="11"/>
        <color theme="1" tint="4.9989318521683403E-2"/>
        <rFont val="BMWType V2 Regular"/>
      </rPr>
      <t>+</t>
    </r>
    <r>
      <rPr>
        <sz val="11"/>
        <color theme="1" tint="4.9989318521683403E-2"/>
        <rFont val="華康中黑體"/>
        <family val="3"/>
        <charset val="136"/>
      </rPr>
      <t>現有客戶聯繫次數</t>
    </r>
    <r>
      <rPr>
        <sz val="11"/>
        <color theme="1" tint="4.9989318521683403E-2"/>
        <rFont val="BMWType V2 Regular"/>
      </rPr>
      <t>+CRM</t>
    </r>
    <r>
      <rPr>
        <sz val="11"/>
        <color theme="1" tint="4.9989318521683403E-2"/>
        <rFont val="華康中黑體"/>
        <family val="3"/>
        <charset val="136"/>
      </rPr>
      <t>聯繫次數</t>
    </r>
    <r>
      <rPr>
        <sz val="11"/>
        <color theme="1" tint="4.9989318521683403E-2"/>
        <rFont val="BMWType V2 Regular"/>
      </rPr>
      <t>)</t>
    </r>
    <phoneticPr fontId="3" type="noConversion"/>
  </si>
  <si>
    <r>
      <t>*10</t>
    </r>
    <r>
      <rPr>
        <sz val="11"/>
        <color theme="1" tint="4.9989318521683403E-2"/>
        <rFont val="華康中黑體"/>
        <family val="3"/>
        <charset val="136"/>
      </rPr>
      <t>月份</t>
    </r>
    <r>
      <rPr>
        <sz val="11"/>
        <color theme="1" tint="4.9989318521683403E-2"/>
        <rFont val="BMWType V2 Regular"/>
      </rPr>
      <t>SALES KPI</t>
    </r>
    <r>
      <rPr>
        <sz val="11"/>
        <color theme="1" tint="4.9989318521683403E-2"/>
        <rFont val="華康中黑體"/>
        <family val="3"/>
        <charset val="136"/>
      </rPr>
      <t>訂車目標為</t>
    </r>
    <r>
      <rPr>
        <sz val="11"/>
        <color theme="1" tint="4.9989318521683403E-2"/>
        <rFont val="BMWType V2 Regular"/>
      </rPr>
      <t>4</t>
    </r>
    <r>
      <rPr>
        <sz val="11"/>
        <color theme="1" tint="4.9989318521683403E-2"/>
        <rFont val="華康中黑體"/>
        <family val="3"/>
        <charset val="136"/>
      </rPr>
      <t>台</t>
    </r>
    <r>
      <rPr>
        <sz val="11"/>
        <color theme="1" tint="4.9989318521683403E-2"/>
        <rFont val="BMWType V2 Regular"/>
      </rPr>
      <t xml:space="preserve">    *2016/8/30</t>
    </r>
    <r>
      <rPr>
        <sz val="11"/>
        <color theme="1" tint="4.9989318521683403E-2"/>
        <rFont val="華康中黑體"/>
        <family val="3"/>
        <charset val="136"/>
      </rPr>
      <t>與協理確認黃盛緯自</t>
    </r>
    <r>
      <rPr>
        <sz val="11"/>
        <color theme="1" tint="4.9989318521683403E-2"/>
        <rFont val="BMWType V2 Regular"/>
      </rPr>
      <t>2016</t>
    </r>
    <r>
      <rPr>
        <sz val="11"/>
        <color theme="1" tint="4.9989318521683403E-2"/>
        <rFont val="華康中黑體"/>
        <family val="3"/>
        <charset val="136"/>
      </rPr>
      <t>年</t>
    </r>
    <r>
      <rPr>
        <sz val="11"/>
        <color theme="1" tint="4.9989318521683403E-2"/>
        <rFont val="BMWType V2 Regular"/>
      </rPr>
      <t>9</t>
    </r>
    <r>
      <rPr>
        <sz val="11"/>
        <color theme="1" tint="4.9989318521683403E-2"/>
        <rFont val="華康中黑體"/>
        <family val="3"/>
        <charset val="136"/>
      </rPr>
      <t>月起</t>
    </r>
    <r>
      <rPr>
        <sz val="11"/>
        <color theme="1" tint="4.9989318521683403E-2"/>
        <rFont val="BMWType V2 Regular"/>
      </rPr>
      <t>KPI</t>
    </r>
    <r>
      <rPr>
        <sz val="11"/>
        <color theme="1" tint="4.9989318521683403E-2"/>
        <rFont val="華康中黑體"/>
        <family val="3"/>
        <charset val="136"/>
      </rPr>
      <t>新增</t>
    </r>
    <r>
      <rPr>
        <sz val="11"/>
        <color theme="1" tint="4.9989318521683403E-2"/>
        <rFont val="BMWType V2 Regular"/>
      </rPr>
      <t>10</t>
    </r>
    <r>
      <rPr>
        <sz val="11"/>
        <color theme="1" tint="4.9989318521683403E-2"/>
        <rFont val="華康中黑體"/>
        <family val="3"/>
        <charset val="136"/>
      </rPr>
      <t>筆、試乘</t>
    </r>
    <r>
      <rPr>
        <sz val="11"/>
        <color theme="1" tint="4.9989318521683403E-2"/>
        <rFont val="BMWType V2 Regular"/>
      </rPr>
      <t>7</t>
    </r>
    <r>
      <rPr>
        <sz val="11"/>
        <color theme="1" tint="4.9989318521683403E-2"/>
        <rFont val="華康中黑體"/>
        <family val="3"/>
        <charset val="136"/>
      </rPr>
      <t>筆</t>
    </r>
    <phoneticPr fontId="3" type="noConversion"/>
  </si>
  <si>
    <r>
      <t>*2016_10</t>
    </r>
    <r>
      <rPr>
        <sz val="11"/>
        <color theme="1" tint="4.9989318521683403E-2"/>
        <rFont val="華康中黑體"/>
        <family val="3"/>
        <charset val="136"/>
      </rPr>
      <t>月份起，至</t>
    </r>
    <r>
      <rPr>
        <sz val="11"/>
        <color theme="1" tint="4.9989318521683403E-2"/>
        <rFont val="BMWType V2 Regular"/>
      </rPr>
      <t>2016_12</t>
    </r>
    <r>
      <rPr>
        <sz val="11"/>
        <color theme="1" tint="4.9989318521683403E-2"/>
        <rFont val="華康中黑體"/>
        <family val="3"/>
        <charset val="136"/>
      </rPr>
      <t>月，暫停未達目標扣薪，做實際工作量</t>
    </r>
    <phoneticPr fontId="3" type="noConversion"/>
  </si>
  <si>
    <r>
      <rPr>
        <sz val="11"/>
        <rFont val="華康中黑體"/>
        <family val="3"/>
        <charset val="136"/>
      </rPr>
      <t>協理：</t>
    </r>
    <phoneticPr fontId="3" type="noConversion"/>
  </si>
  <si>
    <r>
      <rPr>
        <sz val="11"/>
        <color theme="1"/>
        <rFont val="華康中黑體"/>
        <family val="3"/>
        <charset val="136"/>
      </rPr>
      <t>經理：</t>
    </r>
    <phoneticPr fontId="3" type="noConversion"/>
  </si>
  <si>
    <r>
      <rPr>
        <sz val="11"/>
        <color theme="1"/>
        <rFont val="華康中黑體"/>
        <family val="3"/>
        <charset val="136"/>
      </rPr>
      <t>單位主管：</t>
    </r>
    <phoneticPr fontId="3" type="noConversion"/>
  </si>
  <si>
    <r>
      <rPr>
        <sz val="11"/>
        <color theme="1"/>
        <rFont val="華康中黑體"/>
        <family val="3"/>
        <charset val="136"/>
      </rPr>
      <t>製表人：</t>
    </r>
    <phoneticPr fontId="3" type="noConversion"/>
  </si>
  <si>
    <r>
      <rPr>
        <sz val="12"/>
        <rFont val="華康中黑體"/>
        <family val="3"/>
        <charset val="136"/>
      </rPr>
      <t>謝中堅</t>
    </r>
    <phoneticPr fontId="3" type="noConversion"/>
  </si>
  <si>
    <r>
      <rPr>
        <sz val="12"/>
        <rFont val="華康中黑體"/>
        <family val="3"/>
        <charset val="136"/>
      </rPr>
      <t>郭天南</t>
    </r>
    <phoneticPr fontId="3" type="noConversion"/>
  </si>
  <si>
    <r>
      <rPr>
        <sz val="12"/>
        <rFont val="華康中黑體"/>
        <family val="3"/>
        <charset val="136"/>
      </rPr>
      <t>陳德益</t>
    </r>
    <phoneticPr fontId="3" type="noConversion"/>
  </si>
  <si>
    <r>
      <rPr>
        <sz val="14"/>
        <rFont val="華康中黑體"/>
        <family val="3"/>
        <charset val="136"/>
      </rPr>
      <t>總計</t>
    </r>
    <phoneticPr fontId="3" type="noConversion"/>
  </si>
  <si>
    <r>
      <t>AL</t>
    </r>
    <r>
      <rPr>
        <sz val="11"/>
        <color rgb="FFFF0000"/>
        <rFont val="華康中黑體"/>
        <family val="3"/>
        <charset val="136"/>
      </rPr>
      <t>建檔日</t>
    </r>
    <phoneticPr fontId="51" type="noConversion"/>
  </si>
  <si>
    <r>
      <rPr>
        <sz val="11"/>
        <color rgb="FFFF0000"/>
        <rFont val="華康中黑體"/>
        <family val="3"/>
        <charset val="136"/>
      </rPr>
      <t>客戶編號</t>
    </r>
    <phoneticPr fontId="51" type="noConversion"/>
  </si>
  <si>
    <r>
      <rPr>
        <sz val="11"/>
        <color rgb="FFFF0000"/>
        <rFont val="華康中黑體"/>
        <family val="3"/>
        <charset val="136"/>
      </rPr>
      <t>車身號碼</t>
    </r>
    <r>
      <rPr>
        <sz val="11"/>
        <color rgb="FFFF0000"/>
        <rFont val="BMWType V2 Regular"/>
      </rPr>
      <t>R</t>
    </r>
    <r>
      <rPr>
        <sz val="11"/>
        <color rgb="FFFF0000"/>
        <rFont val="華康中黑體"/>
        <family val="3"/>
        <charset val="136"/>
      </rPr>
      <t>表</t>
    </r>
    <phoneticPr fontId="51" type="noConversion"/>
  </si>
  <si>
    <r>
      <rPr>
        <sz val="11"/>
        <color rgb="FFFF0000"/>
        <rFont val="華康中黑體"/>
        <family val="3"/>
        <charset val="136"/>
      </rPr>
      <t>客戶名稱</t>
    </r>
  </si>
  <si>
    <r>
      <rPr>
        <sz val="11"/>
        <color rgb="FFFF0000"/>
        <rFont val="華康中黑體"/>
        <family val="3"/>
        <charset val="136"/>
      </rPr>
      <t>車型</t>
    </r>
  </si>
  <si>
    <r>
      <rPr>
        <sz val="11"/>
        <color rgb="FFFF0000"/>
        <rFont val="華康中黑體"/>
        <family val="3"/>
        <charset val="136"/>
      </rPr>
      <t>車號</t>
    </r>
    <phoneticPr fontId="51" type="noConversion"/>
  </si>
  <si>
    <r>
      <rPr>
        <sz val="11"/>
        <color rgb="FFFF0000"/>
        <rFont val="華康中黑體"/>
        <family val="3"/>
        <charset val="136"/>
      </rPr>
      <t>課別</t>
    </r>
  </si>
  <si>
    <r>
      <rPr>
        <sz val="11"/>
        <color rgb="FFFF0000"/>
        <rFont val="華康中黑體"/>
        <family val="3"/>
        <charset val="136"/>
      </rPr>
      <t>業務代表</t>
    </r>
  </si>
  <si>
    <r>
      <rPr>
        <sz val="11"/>
        <color rgb="FFFF0000"/>
        <rFont val="華康中黑體"/>
        <family val="3"/>
        <charset val="136"/>
      </rPr>
      <t>合格</t>
    </r>
    <phoneticPr fontId="51" type="noConversion"/>
  </si>
  <si>
    <r>
      <t>24Hr</t>
    </r>
    <r>
      <rPr>
        <sz val="11"/>
        <color rgb="FFFF0000"/>
        <rFont val="華康中黑體"/>
        <family val="3"/>
        <charset val="136"/>
      </rPr>
      <t>建檔</t>
    </r>
    <phoneticPr fontId="51" type="noConversion"/>
  </si>
  <si>
    <r>
      <rPr>
        <sz val="11"/>
        <color rgb="FFFF0000"/>
        <rFont val="華康中黑體"/>
        <family val="3"/>
        <charset val="136"/>
      </rPr>
      <t>首筆邀約試乘</t>
    </r>
    <phoneticPr fontId="51" type="noConversion"/>
  </si>
  <si>
    <r>
      <t>2</t>
    </r>
    <r>
      <rPr>
        <sz val="11"/>
        <color rgb="FFFF0000"/>
        <rFont val="華康中黑體"/>
        <family val="3"/>
        <charset val="136"/>
      </rPr>
      <t>日回訪</t>
    </r>
    <phoneticPr fontId="51" type="noConversion"/>
  </si>
  <si>
    <r>
      <rPr>
        <sz val="11"/>
        <color rgb="FFFF0000"/>
        <rFont val="華康中黑體"/>
        <family val="3"/>
        <charset val="136"/>
      </rPr>
      <t>試車前</t>
    </r>
    <r>
      <rPr>
        <sz val="11"/>
        <color rgb="FFFF0000"/>
        <rFont val="BMWType V2 Regular"/>
      </rPr>
      <t>1</t>
    </r>
    <r>
      <rPr>
        <sz val="11"/>
        <color rgb="FFFF0000"/>
        <rFont val="華康中黑體"/>
        <family val="3"/>
        <charset val="136"/>
      </rPr>
      <t>日提醒</t>
    </r>
    <phoneticPr fontId="51" type="noConversion"/>
  </si>
  <si>
    <r>
      <rPr>
        <sz val="11"/>
        <color rgb="FFFF0000"/>
        <rFont val="華康中黑體"/>
        <family val="3"/>
        <charset val="136"/>
      </rPr>
      <t>試車</t>
    </r>
    <phoneticPr fontId="51" type="noConversion"/>
  </si>
  <si>
    <r>
      <rPr>
        <sz val="11"/>
        <color rgb="FFFF0000"/>
        <rFont val="華康中黑體"/>
        <family val="3"/>
        <charset val="136"/>
      </rPr>
      <t>試車</t>
    </r>
    <r>
      <rPr>
        <sz val="11"/>
        <color rgb="FFFF0000"/>
        <rFont val="BMWType V2 Regular"/>
      </rPr>
      <t>2</t>
    </r>
    <r>
      <rPr>
        <sz val="11"/>
        <color rgb="FFFF0000"/>
        <rFont val="華康中黑體"/>
        <family val="3"/>
        <charset val="136"/>
      </rPr>
      <t>日追蹤</t>
    </r>
    <phoneticPr fontId="51" type="noConversion"/>
  </si>
  <si>
    <r>
      <rPr>
        <sz val="11"/>
        <color rgb="FFFF0000"/>
        <rFont val="華康中黑體"/>
        <family val="3"/>
        <charset val="136"/>
      </rPr>
      <t>報價</t>
    </r>
    <phoneticPr fontId="51" type="noConversion"/>
  </si>
  <si>
    <r>
      <rPr>
        <sz val="11"/>
        <color rgb="FFFF0000"/>
        <rFont val="華康中黑體"/>
        <family val="3"/>
        <charset val="136"/>
      </rPr>
      <t>報價</t>
    </r>
    <r>
      <rPr>
        <sz val="11"/>
        <color rgb="FFFF0000"/>
        <rFont val="BMWType V2 Regular"/>
      </rPr>
      <t>2</t>
    </r>
    <r>
      <rPr>
        <sz val="11"/>
        <color rgb="FFFF0000"/>
        <rFont val="華康中黑體"/>
        <family val="3"/>
        <charset val="136"/>
      </rPr>
      <t>日追蹤</t>
    </r>
    <phoneticPr fontId="51" type="noConversion"/>
  </si>
  <si>
    <r>
      <rPr>
        <sz val="11"/>
        <color rgb="FFFF0000"/>
        <rFont val="華康中黑體"/>
        <family val="3"/>
        <charset val="136"/>
      </rPr>
      <t>交車前</t>
    </r>
    <r>
      <rPr>
        <sz val="11"/>
        <color rgb="FFFF0000"/>
        <rFont val="BMWType V2 Regular"/>
      </rPr>
      <t>2</t>
    </r>
    <r>
      <rPr>
        <sz val="11"/>
        <color rgb="FFFF0000"/>
        <rFont val="華康中黑體"/>
        <family val="3"/>
        <charset val="136"/>
      </rPr>
      <t>日回訪</t>
    </r>
    <phoneticPr fontId="51" type="noConversion"/>
  </si>
  <si>
    <r>
      <rPr>
        <sz val="11"/>
        <color rgb="FFFF0000"/>
        <rFont val="華康中黑體"/>
        <family val="3"/>
        <charset val="136"/>
      </rPr>
      <t>級別符合連繫時間</t>
    </r>
    <phoneticPr fontId="51" type="noConversion"/>
  </si>
  <si>
    <r>
      <rPr>
        <sz val="11"/>
        <color rgb="FFFF0000"/>
        <rFont val="華康中黑體"/>
        <family val="3"/>
        <charset val="136"/>
      </rPr>
      <t>其它問題備註</t>
    </r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</si>
</sst>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76" formatCode="0_ "/>
    <numFmt numFmtId="177" formatCode="0_);[Red]\(0\)"/>
    <numFmt numFmtId="178" formatCode="0.0%"/>
    <numFmt numFmtId="179" formatCode="_-* #,##0_-;\-* #,##0_-;_-* &quot;-&quot;??_-;_-@_-"/>
    <numFmt numFmtId="180" formatCode="#,##0_ "/>
    <numFmt numFmtId="181" formatCode="#,##0_ ;[Red]\-#,##0\ "/>
    <numFmt numFmtId="182" formatCode="0.0_ "/>
    <numFmt numFmtId="183" formatCode="m/d;@"/>
  </numFmts>
  <fonts count="99">
    <font>
      <sz val="12"/>
      <color theme="1"/>
      <name val="新細明體"/>
      <family val="2"/>
      <charset val="136"/>
      <scheme val="minor"/>
    </font>
    <font>
      <sz val="12"/>
      <color theme="1"/>
      <name val="BMWType V2 Regular"/>
    </font>
    <font>
      <sz val="12"/>
      <color theme="1"/>
      <name val="華康中黑體"/>
      <family val="3"/>
      <charset val="136"/>
    </font>
    <font>
      <sz val="9"/>
      <name val="新細明體"/>
      <family val="2"/>
      <charset val="136"/>
      <scheme val="minor"/>
    </font>
    <font>
      <sz val="12"/>
      <name val="BMWType V2 Regular"/>
    </font>
    <font>
      <sz val="12"/>
      <name val="華康中黑體"/>
      <family val="3"/>
      <charset val="136"/>
    </font>
    <font>
      <b/>
      <sz val="12"/>
      <color theme="1"/>
      <name val="BMWType V2 Regular"/>
    </font>
    <font>
      <b/>
      <sz val="12"/>
      <color theme="1"/>
      <name val="華康中黑體"/>
      <family val="3"/>
      <charset val="136"/>
    </font>
    <font>
      <b/>
      <sz val="12"/>
      <name val="BMWType V2 Regular"/>
    </font>
    <font>
      <b/>
      <sz val="12"/>
      <name val="華康中黑體"/>
      <family val="3"/>
      <charset val="136"/>
    </font>
    <font>
      <b/>
      <sz val="12"/>
      <color rgb="FFFF0000"/>
      <name val="BMWType V2 Regular"/>
    </font>
    <font>
      <sz val="18"/>
      <color theme="1"/>
      <name val="華康中黑體"/>
      <family val="3"/>
      <charset val="136"/>
    </font>
    <font>
      <b/>
      <sz val="12"/>
      <name val="細明體"/>
      <family val="3"/>
      <charset val="136"/>
    </font>
    <font>
      <sz val="16"/>
      <color rgb="FF0000CC"/>
      <name val="BMWType V2 Regular"/>
    </font>
    <font>
      <b/>
      <sz val="12"/>
      <color rgb="FFFF6600"/>
      <name val="BMWType V2 Regular"/>
    </font>
    <font>
      <b/>
      <sz val="12"/>
      <color rgb="FF009900"/>
      <name val="BMWType V2 Regular"/>
    </font>
    <font>
      <b/>
      <sz val="12"/>
      <color rgb="FF0000CC"/>
      <name val="BMWType V2 Regular"/>
    </font>
    <font>
      <b/>
      <sz val="12"/>
      <color rgb="FF7030A0"/>
      <name val="BMWType V2 Regular"/>
    </font>
    <font>
      <b/>
      <sz val="12"/>
      <color rgb="FFC00000"/>
      <name val="BMWType V2 Regular"/>
    </font>
    <font>
      <sz val="18"/>
      <color theme="1"/>
      <name val="BMWType V2 Regular"/>
    </font>
    <font>
      <sz val="14"/>
      <color rgb="FF0000CC"/>
      <name val="BMWType V2 Regular"/>
    </font>
    <font>
      <b/>
      <sz val="12"/>
      <color theme="1" tint="0.499984740745262"/>
      <name val="BMWType V2 Regular"/>
    </font>
    <font>
      <b/>
      <sz val="12"/>
      <color theme="1" tint="0.499984740745262"/>
      <name val="華康中黑體"/>
      <family val="3"/>
      <charset val="136"/>
    </font>
    <font>
      <b/>
      <sz val="16"/>
      <color rgb="FF0000CC"/>
      <name val="BMWType V2 Regular"/>
    </font>
    <font>
      <b/>
      <sz val="16"/>
      <name val="BMWType V2 Regular"/>
    </font>
    <font>
      <b/>
      <sz val="12"/>
      <color rgb="FF0000CC"/>
      <name val="華康中黑體"/>
      <family val="3"/>
      <charset val="136"/>
    </font>
    <font>
      <sz val="12"/>
      <color theme="0"/>
      <name val="BMWType V2 Regular"/>
    </font>
    <font>
      <sz val="16"/>
      <color theme="1"/>
      <name val="BMWType V2 Regular"/>
    </font>
    <font>
      <sz val="16"/>
      <name val="BMWType V2 Regular"/>
    </font>
    <font>
      <sz val="10"/>
      <name val="BMWType V2 Regular"/>
    </font>
    <font>
      <sz val="10"/>
      <name val="華康中黑體"/>
      <family val="3"/>
      <charset val="136"/>
    </font>
    <font>
      <sz val="10"/>
      <color theme="1"/>
      <name val="BMWType V2 Regular"/>
    </font>
    <font>
      <sz val="10"/>
      <color theme="1"/>
      <name val="華康中黑體"/>
      <family val="3"/>
      <charset val="136"/>
    </font>
    <font>
      <sz val="8"/>
      <name val="BMWType V2 Regular"/>
    </font>
    <font>
      <sz val="8"/>
      <name val="華康中黑體"/>
      <family val="3"/>
      <charset val="136"/>
    </font>
    <font>
      <sz val="12"/>
      <color theme="1"/>
      <name val="新細明體"/>
      <family val="2"/>
      <charset val="136"/>
      <scheme val="minor"/>
    </font>
    <font>
      <sz val="20"/>
      <color theme="1"/>
      <name val="BMWType V2 Regula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0"/>
      <name val="華康中黑體"/>
      <family val="3"/>
      <charset val="136"/>
    </font>
    <font>
      <sz val="11"/>
      <color theme="1" tint="4.9989318521683403E-2"/>
      <name val="BMWType V2 Regular"/>
    </font>
    <font>
      <sz val="11"/>
      <color theme="1" tint="4.9989318521683403E-2"/>
      <name val="華康中黑體"/>
      <family val="3"/>
      <charset val="136"/>
    </font>
    <font>
      <sz val="11"/>
      <color theme="0"/>
      <name val="BMWType V2 Regular"/>
    </font>
    <font>
      <sz val="11"/>
      <color theme="1"/>
      <name val="BMWType V2 Regular"/>
    </font>
    <font>
      <sz val="12"/>
      <color theme="1"/>
      <name val="細明體"/>
      <family val="3"/>
      <charset val="136"/>
    </font>
    <font>
      <sz val="14"/>
      <name val="華康中黑體"/>
      <family val="3"/>
      <charset val="136"/>
    </font>
    <font>
      <sz val="14"/>
      <color theme="1"/>
      <name val="BMWType V2 Regular"/>
    </font>
    <font>
      <sz val="14"/>
      <color rgb="FF0000FF"/>
      <name val="BMWType V2 Regular"/>
    </font>
    <font>
      <sz val="14"/>
      <name val="BMWType V2 Regular"/>
    </font>
    <font>
      <sz val="11"/>
      <color indexed="8"/>
      <name val="Calibri"/>
      <family val="2"/>
    </font>
    <font>
      <sz val="12"/>
      <color theme="1"/>
      <name val="新細明體"/>
      <family val="1"/>
      <charset val="136"/>
      <scheme val="minor"/>
    </font>
    <font>
      <sz val="9"/>
      <name val="細明體"/>
      <family val="3"/>
      <charset val="136"/>
    </font>
    <font>
      <sz val="11"/>
      <name val="華康中黑體"/>
      <family val="3"/>
      <charset val="136"/>
    </font>
    <font>
      <sz val="9"/>
      <name val="新細明體"/>
      <family val="3"/>
      <charset val="136"/>
      <scheme val="minor"/>
    </font>
    <font>
      <sz val="12"/>
      <name val="細明體"/>
      <family val="3"/>
      <charset val="136"/>
    </font>
    <font>
      <sz val="12"/>
      <color rgb="FFFF0000"/>
      <name val="BMWType V2 Regular"/>
    </font>
    <font>
      <sz val="12"/>
      <color rgb="FF0000CC"/>
      <name val="BMWType V2 Regular"/>
    </font>
    <font>
      <sz val="10"/>
      <color indexed="8"/>
      <name val="華康中黑體"/>
      <family val="3"/>
      <charset val="136"/>
    </font>
    <font>
      <sz val="12"/>
      <color indexed="8"/>
      <name val="新細明體"/>
      <family val="1"/>
      <charset val="136"/>
    </font>
    <font>
      <sz val="12"/>
      <color rgb="FF0000FF"/>
      <name val="BMWType V2 Regular"/>
    </font>
    <font>
      <sz val="12"/>
      <color theme="1" tint="4.9989318521683403E-2"/>
      <name val="BMWType V2 Regular"/>
    </font>
    <font>
      <sz val="12"/>
      <color theme="1" tint="4.9989318521683403E-2"/>
      <name val="華康中黑體"/>
      <family val="3"/>
      <charset val="136"/>
    </font>
    <font>
      <sz val="12"/>
      <color theme="1" tint="0.499984740745262"/>
      <name val="BMWType V2 Regular"/>
    </font>
    <font>
      <sz val="12"/>
      <color theme="1" tint="0.499984740745262"/>
      <name val="華康中黑體"/>
      <family val="3"/>
      <charset val="136"/>
    </font>
    <font>
      <sz val="11"/>
      <name val="BMWType V2 Regular"/>
    </font>
    <font>
      <sz val="16"/>
      <color theme="1"/>
      <name val="華康中黑體"/>
      <family val="3"/>
      <charset val="136"/>
    </font>
    <font>
      <sz val="10"/>
      <name val="BMWType V2 Light"/>
    </font>
    <font>
      <sz val="11"/>
      <color theme="1"/>
      <name val="華康中黑體"/>
      <family val="3"/>
      <charset val="136"/>
    </font>
    <font>
      <sz val="12"/>
      <color theme="1"/>
      <name val="新細明體"/>
      <family val="2"/>
      <scheme val="minor"/>
    </font>
    <font>
      <sz val="10"/>
      <name val="Verdana"/>
      <family val="2"/>
    </font>
    <font>
      <sz val="12"/>
      <color rgb="FF0000CC"/>
      <name val="華康中黑體"/>
      <family val="3"/>
      <charset val="136"/>
    </font>
    <font>
      <sz val="10"/>
      <color rgb="FF0000CC"/>
      <name val="華康中黑體"/>
      <family val="3"/>
      <charset val="136"/>
    </font>
    <font>
      <sz val="10"/>
      <color rgb="FF0000CC"/>
      <name val="BMWType V2 Regular"/>
    </font>
    <font>
      <sz val="10"/>
      <color rgb="FFFF0000"/>
      <name val="BMWType V2 Regular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4"/>
      <color indexed="8"/>
      <name val="BMWType V2 Regular"/>
    </font>
    <font>
      <sz val="14"/>
      <color indexed="8"/>
      <name val="華康中黑體"/>
      <family val="3"/>
      <charset val="136"/>
    </font>
    <font>
      <sz val="9"/>
      <name val="BMWType V2 Regular"/>
    </font>
    <font>
      <sz val="11"/>
      <color theme="0"/>
      <name val="華康中黑體"/>
      <family val="3"/>
      <charset val="136"/>
    </font>
    <font>
      <sz val="9"/>
      <name val="華康中黑體"/>
      <family val="3"/>
      <charset val="136"/>
    </font>
    <font>
      <sz val="9"/>
      <color theme="1"/>
      <name val="BMWType V2 Regular"/>
    </font>
    <font>
      <sz val="9"/>
      <color indexed="8"/>
      <name val="華康中黑體"/>
      <family val="3"/>
      <charset val="136"/>
    </font>
    <font>
      <sz val="9"/>
      <color indexed="8"/>
      <name val="BMWType V2 Regular"/>
    </font>
    <font>
      <sz val="14"/>
      <color theme="1"/>
      <name val="華康中黑體"/>
      <family val="3"/>
      <charset val="136"/>
    </font>
    <font>
      <b/>
      <sz val="18"/>
      <color theme="1"/>
      <name val="華康中黑體"/>
      <family val="3"/>
      <charset val="136"/>
    </font>
    <font>
      <b/>
      <sz val="14"/>
      <color theme="0"/>
      <name val="BMWType V2 Regular"/>
    </font>
    <font>
      <sz val="11"/>
      <color rgb="FFFF0000"/>
      <name val="華康中黑體"/>
      <family val="3"/>
      <charset val="136"/>
    </font>
    <font>
      <sz val="11"/>
      <color rgb="FFFF0000"/>
      <name val="BMWType V2 Regular"/>
    </font>
    <font>
      <sz val="11"/>
      <color rgb="FF000099"/>
      <name val="BMWType V2 Regular"/>
    </font>
    <font>
      <sz val="11"/>
      <color indexed="10"/>
      <name val="華康中黑體"/>
      <family val="3"/>
      <charset val="136"/>
    </font>
    <font>
      <sz val="11"/>
      <color indexed="10"/>
      <name val="BMWType V2 Regular"/>
    </font>
    <font>
      <sz val="11"/>
      <color rgb="FF0000FF"/>
      <name val="BMWType V2 Regular"/>
    </font>
    <font>
      <sz val="11"/>
      <color rgb="FFFFFF00"/>
      <name val="BMWType V2 Regular"/>
    </font>
    <font>
      <sz val="11"/>
      <color indexed="8"/>
      <name val="BMWType V2 Regular"/>
    </font>
    <font>
      <sz val="11"/>
      <color indexed="8"/>
      <name val="華康中黑體"/>
      <family val="3"/>
      <charset val="136"/>
    </font>
    <font>
      <sz val="10"/>
      <color theme="1" tint="4.9989318521683403E-2"/>
      <name val="BMWType V2 Regula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6600"/>
      </left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 style="medium">
        <color rgb="FF006600"/>
      </right>
      <top style="medium">
        <color indexed="64"/>
      </top>
      <bottom style="thin">
        <color indexed="64"/>
      </bottom>
      <diagonal/>
    </border>
    <border>
      <left style="medium">
        <color rgb="FF006600"/>
      </left>
      <right style="medium">
        <color rgb="FF006600"/>
      </right>
      <top style="thin">
        <color indexed="64"/>
      </top>
      <bottom style="medium">
        <color indexed="64"/>
      </bottom>
      <diagonal/>
    </border>
    <border>
      <left style="medium">
        <color rgb="FF006600"/>
      </left>
      <right style="medium">
        <color rgb="FF006600"/>
      </right>
      <top style="thin">
        <color indexed="64"/>
      </top>
      <bottom style="thin">
        <color indexed="64"/>
      </bottom>
      <diagonal/>
    </border>
    <border>
      <left style="medium">
        <color rgb="FF006600"/>
      </left>
      <right style="medium">
        <color rgb="FF006600"/>
      </right>
      <top style="thin">
        <color indexed="64"/>
      </top>
      <bottom style="medium">
        <color rgb="FF0066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2A2A2"/>
      </left>
      <right/>
      <top/>
      <bottom/>
      <diagonal/>
    </border>
    <border>
      <left style="thin">
        <color rgb="FFA2A2A2"/>
      </left>
      <right/>
      <top style="thin">
        <color rgb="FFA2A2A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2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/>
    <xf numFmtId="0" fontId="38" fillId="0" borderId="0"/>
    <xf numFmtId="0" fontId="49" fillId="0" borderId="0" applyFill="0" applyProtection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43" fontId="58" fillId="0" borderId="0" applyFont="0" applyFill="0" applyBorder="0" applyAlignment="0" applyProtection="0">
      <alignment vertical="center"/>
    </xf>
    <xf numFmtId="0" fontId="68" fillId="0" borderId="0"/>
    <xf numFmtId="0" fontId="69" fillId="0" borderId="0"/>
  </cellStyleXfs>
  <cellXfs count="505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21" fillId="2" borderId="3" xfId="0" applyNumberFormat="1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49" fontId="14" fillId="3" borderId="21" xfId="0" applyNumberFormat="1" applyFont="1" applyFill="1" applyBorder="1" applyAlignment="1">
      <alignment horizontal="center" vertical="center"/>
    </xf>
    <xf numFmtId="49" fontId="16" fillId="3" borderId="2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9" fontId="18" fillId="3" borderId="22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13" fillId="2" borderId="16" xfId="0" applyNumberFormat="1" applyFont="1" applyFill="1" applyBorder="1" applyAlignment="1">
      <alignment horizontal="center" vertical="center"/>
    </xf>
    <xf numFmtId="0" fontId="13" fillId="2" borderId="15" xfId="0" applyNumberFormat="1" applyFont="1" applyFill="1" applyBorder="1" applyAlignment="1">
      <alignment horizontal="center" vertical="center"/>
    </xf>
    <xf numFmtId="0" fontId="20" fillId="2" borderId="16" xfId="0" applyNumberFormat="1" applyFont="1" applyFill="1" applyBorder="1" applyAlignment="1">
      <alignment horizontal="center" vertical="center"/>
    </xf>
    <xf numFmtId="0" fontId="20" fillId="2" borderId="15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0" fontId="13" fillId="2" borderId="9" xfId="0" applyNumberFormat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/>
    </xf>
    <xf numFmtId="49" fontId="21" fillId="2" borderId="27" xfId="0" applyNumberFormat="1" applyFont="1" applyFill="1" applyBorder="1" applyAlignment="1">
      <alignment horizontal="center" vertical="center"/>
    </xf>
    <xf numFmtId="0" fontId="13" fillId="2" borderId="28" xfId="0" applyNumberFormat="1" applyFont="1" applyFill="1" applyBorder="1" applyAlignment="1">
      <alignment horizontal="center" vertical="center"/>
    </xf>
    <xf numFmtId="0" fontId="20" fillId="2" borderId="28" xfId="0" applyNumberFormat="1" applyFont="1" applyFill="1" applyBorder="1" applyAlignment="1">
      <alignment horizontal="center" vertical="center"/>
    </xf>
    <xf numFmtId="0" fontId="13" fillId="2" borderId="29" xfId="0" applyNumberFormat="1" applyFont="1" applyFill="1" applyBorder="1" applyAlignment="1">
      <alignment horizontal="center" vertical="center"/>
    </xf>
    <xf numFmtId="49" fontId="21" fillId="2" borderId="29" xfId="0" applyNumberFormat="1" applyFont="1" applyFill="1" applyBorder="1" applyAlignment="1">
      <alignment horizontal="center" vertical="center"/>
    </xf>
    <xf numFmtId="0" fontId="13" fillId="2" borderId="27" xfId="0" applyNumberFormat="1" applyFont="1" applyFill="1" applyBorder="1" applyAlignment="1">
      <alignment horizontal="center" vertical="center"/>
    </xf>
    <xf numFmtId="0" fontId="13" fillId="2" borderId="30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 wrapText="1"/>
    </xf>
    <xf numFmtId="49" fontId="21" fillId="2" borderId="9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center" vertical="center"/>
    </xf>
    <xf numFmtId="0" fontId="23" fillId="0" borderId="5" xfId="0" applyNumberFormat="1" applyFont="1" applyBorder="1" applyAlignment="1">
      <alignment horizontal="center" vertical="center"/>
    </xf>
    <xf numFmtId="9" fontId="24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0" fontId="23" fillId="0" borderId="4" xfId="0" applyNumberFormat="1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0" fontId="23" fillId="0" borderId="10" xfId="0" applyNumberFormat="1" applyFont="1" applyBorder="1" applyAlignment="1">
      <alignment horizontal="center" vertical="center"/>
    </xf>
    <xf numFmtId="49" fontId="23" fillId="3" borderId="32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26" fillId="0" borderId="0" xfId="0" applyFont="1">
      <alignment vertical="center"/>
    </xf>
    <xf numFmtId="9" fontId="23" fillId="0" borderId="1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2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/>
    </xf>
    <xf numFmtId="0" fontId="2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9" fontId="2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8" fillId="2" borderId="0" xfId="0" applyFont="1" applyFill="1" applyBorder="1">
      <alignment vertical="center"/>
    </xf>
    <xf numFmtId="0" fontId="31" fillId="0" borderId="0" xfId="0" applyFont="1">
      <alignment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177" fontId="29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4" fillId="0" borderId="0" xfId="3" applyNumberFormat="1" applyFont="1" applyFill="1" applyAlignment="1">
      <alignment horizontal="center" vertical="center"/>
    </xf>
    <xf numFmtId="0" fontId="26" fillId="5" borderId="1" xfId="0" applyFont="1" applyFill="1" applyBorder="1" applyAlignment="1">
      <alignment horizontal="center"/>
    </xf>
    <xf numFmtId="178" fontId="26" fillId="5" borderId="1" xfId="0" applyNumberFormat="1" applyFont="1" applyFill="1" applyBorder="1" applyAlignment="1">
      <alignment horizontal="center"/>
    </xf>
    <xf numFmtId="179" fontId="26" fillId="5" borderId="1" xfId="1" applyNumberFormat="1" applyFont="1" applyFill="1" applyBorder="1" applyAlignment="1">
      <alignment horizontal="center"/>
    </xf>
    <xf numFmtId="0" fontId="26" fillId="5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180" fontId="26" fillId="5" borderId="1" xfId="1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178" fontId="42" fillId="0" borderId="0" xfId="0" applyNumberFormat="1" applyFont="1" applyFill="1" applyBorder="1" applyAlignment="1">
      <alignment horizontal="center"/>
    </xf>
    <xf numFmtId="179" fontId="42" fillId="0" borderId="0" xfId="1" applyNumberFormat="1" applyFont="1" applyFill="1" applyBorder="1" applyAlignment="1">
      <alignment horizontal="center"/>
    </xf>
    <xf numFmtId="180" fontId="42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/>
    <xf numFmtId="178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8" fontId="1" fillId="0" borderId="0" xfId="0" applyNumberFormat="1" applyFont="1" applyAlignment="1">
      <alignment horizontal="center"/>
    </xf>
    <xf numFmtId="0" fontId="46" fillId="7" borderId="0" xfId="0" applyFont="1" applyFill="1" applyAlignment="1">
      <alignment horizontal="center"/>
    </xf>
    <xf numFmtId="0" fontId="47" fillId="7" borderId="0" xfId="0" applyFont="1" applyFill="1" applyAlignment="1">
      <alignment horizontal="center"/>
    </xf>
    <xf numFmtId="179" fontId="47" fillId="7" borderId="0" xfId="0" applyNumberFormat="1" applyFont="1" applyFill="1" applyAlignment="1">
      <alignment horizontal="center"/>
    </xf>
    <xf numFmtId="0" fontId="48" fillId="0" borderId="0" xfId="0" applyFont="1" applyAlignment="1">
      <alignment horizontal="center" vertical="center"/>
    </xf>
    <xf numFmtId="0" fontId="46" fillId="0" borderId="0" xfId="0" applyFont="1" applyAlignment="1"/>
    <xf numFmtId="0" fontId="5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/>
    </xf>
    <xf numFmtId="9" fontId="26" fillId="5" borderId="1" xfId="2" applyFont="1" applyFill="1" applyBorder="1" applyAlignment="1">
      <alignment horizontal="center"/>
    </xf>
    <xf numFmtId="9" fontId="26" fillId="0" borderId="0" xfId="2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60" fillId="0" borderId="0" xfId="0" applyFont="1" applyFill="1" applyAlignment="1"/>
    <xf numFmtId="0" fontId="60" fillId="0" borderId="0" xfId="0" applyFont="1" applyAlignment="1"/>
    <xf numFmtId="49" fontId="4" fillId="2" borderId="1" xfId="0" applyNumberFormat="1" applyFont="1" applyFill="1" applyBorder="1" applyAlignment="1">
      <alignment horizontal="center" vertical="center"/>
    </xf>
    <xf numFmtId="49" fontId="62" fillId="0" borderId="1" xfId="0" applyNumberFormat="1" applyFont="1" applyFill="1" applyBorder="1" applyAlignment="1">
      <alignment horizontal="center" vertical="center"/>
    </xf>
    <xf numFmtId="0" fontId="56" fillId="0" borderId="1" xfId="0" applyNumberFormat="1" applyFont="1" applyFill="1" applyBorder="1" applyAlignment="1">
      <alignment horizontal="center" vertical="center"/>
    </xf>
    <xf numFmtId="49" fontId="62" fillId="0" borderId="1" xfId="0" applyNumberFormat="1" applyFont="1" applyFill="1" applyBorder="1" applyAlignment="1">
      <alignment horizontal="center" vertical="center" wrapText="1"/>
    </xf>
    <xf numFmtId="0" fontId="1" fillId="0" borderId="47" xfId="0" applyFont="1" applyFill="1" applyBorder="1" applyAlignment="1"/>
    <xf numFmtId="181" fontId="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60" fillId="0" borderId="2" xfId="0" applyNumberFormat="1" applyFont="1" applyFill="1" applyBorder="1" applyAlignment="1">
      <alignment horizontal="center" vertical="center"/>
    </xf>
    <xf numFmtId="1" fontId="55" fillId="3" borderId="2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/>
    </xf>
    <xf numFmtId="179" fontId="1" fillId="0" borderId="1" xfId="1" applyNumberFormat="1" applyFont="1" applyFill="1" applyBorder="1" applyAlignment="1">
      <alignment horizontal="center"/>
    </xf>
    <xf numFmtId="178" fontId="1" fillId="0" borderId="19" xfId="0" applyNumberFormat="1" applyFont="1" applyFill="1" applyBorder="1" applyAlignment="1">
      <alignment horizontal="center"/>
    </xf>
    <xf numFmtId="0" fontId="44" fillId="0" borderId="0" xfId="0" applyFont="1" applyAlignment="1"/>
    <xf numFmtId="0" fontId="26" fillId="5" borderId="38" xfId="0" applyFont="1" applyFill="1" applyBorder="1" applyAlignment="1">
      <alignment horizontal="center" vertical="center" wrapText="1"/>
    </xf>
    <xf numFmtId="0" fontId="26" fillId="6" borderId="1" xfId="1" applyNumberFormat="1" applyFont="1" applyFill="1" applyBorder="1" applyAlignment="1">
      <alignment horizontal="center" vertical="center"/>
    </xf>
    <xf numFmtId="178" fontId="26" fillId="5" borderId="19" xfId="0" applyNumberFormat="1" applyFont="1" applyFill="1" applyBorder="1" applyAlignment="1">
      <alignment horizontal="center"/>
    </xf>
    <xf numFmtId="0" fontId="60" fillId="0" borderId="1" xfId="1" applyNumberFormat="1" applyFont="1" applyFill="1" applyBorder="1" applyAlignment="1">
      <alignment horizontal="center" vertical="center"/>
    </xf>
    <xf numFmtId="0" fontId="66" fillId="0" borderId="0" xfId="3" applyNumberFormat="1" applyFont="1" applyFill="1" applyAlignment="1">
      <alignment horizontal="center" vertical="center"/>
    </xf>
    <xf numFmtId="0" fontId="26" fillId="5" borderId="39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/>
    </xf>
    <xf numFmtId="178" fontId="26" fillId="5" borderId="14" xfId="0" applyNumberFormat="1" applyFont="1" applyFill="1" applyBorder="1" applyAlignment="1">
      <alignment horizontal="center"/>
    </xf>
    <xf numFmtId="179" fontId="26" fillId="5" borderId="14" xfId="1" applyNumberFormat="1" applyFont="1" applyFill="1" applyBorder="1" applyAlignment="1">
      <alignment horizontal="center"/>
    </xf>
    <xf numFmtId="180" fontId="26" fillId="5" borderId="14" xfId="1" applyNumberFormat="1" applyFont="1" applyFill="1" applyBorder="1" applyAlignment="1">
      <alignment horizontal="center" vertical="center"/>
    </xf>
    <xf numFmtId="0" fontId="26" fillId="6" borderId="14" xfId="1" applyNumberFormat="1" applyFont="1" applyFill="1" applyBorder="1" applyAlignment="1">
      <alignment horizontal="center" vertical="center"/>
    </xf>
    <xf numFmtId="178" fontId="26" fillId="5" borderId="17" xfId="0" applyNumberFormat="1" applyFont="1" applyFill="1" applyBorder="1" applyAlignment="1">
      <alignment horizontal="center"/>
    </xf>
    <xf numFmtId="0" fontId="43" fillId="0" borderId="0" xfId="0" applyFont="1" applyAlignment="1"/>
    <xf numFmtId="0" fontId="43" fillId="2" borderId="0" xfId="0" applyFont="1" applyFill="1" applyAlignment="1"/>
    <xf numFmtId="0" fontId="64" fillId="0" borderId="0" xfId="0" applyFont="1" applyAlignment="1">
      <alignment horizontal="center" vertical="center"/>
    </xf>
    <xf numFmtId="178" fontId="43" fillId="0" borderId="0" xfId="0" applyNumberFormat="1" applyFont="1" applyAlignment="1"/>
    <xf numFmtId="0" fontId="43" fillId="0" borderId="0" xfId="0" applyFont="1" applyAlignment="1">
      <alignment horizontal="left"/>
    </xf>
    <xf numFmtId="0" fontId="26" fillId="2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8" fillId="7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0" fillId="9" borderId="16" xfId="3" applyFont="1" applyFill="1" applyBorder="1" applyAlignment="1">
      <alignment horizontal="center" vertical="center"/>
    </xf>
    <xf numFmtId="0" fontId="30" fillId="9" borderId="14" xfId="3" applyFont="1" applyFill="1" applyBorder="1" applyAlignment="1">
      <alignment horizontal="center" vertical="center" wrapText="1"/>
    </xf>
    <xf numFmtId="0" fontId="30" fillId="9" borderId="14" xfId="3" applyFont="1" applyFill="1" applyBorder="1" applyAlignment="1">
      <alignment horizontal="center" vertical="center"/>
    </xf>
    <xf numFmtId="0" fontId="71" fillId="9" borderId="14" xfId="3" applyFont="1" applyFill="1" applyBorder="1" applyAlignment="1">
      <alignment horizontal="center" vertical="center"/>
    </xf>
    <xf numFmtId="0" fontId="71" fillId="9" borderId="14" xfId="3" applyFont="1" applyFill="1" applyBorder="1" applyAlignment="1">
      <alignment horizontal="center" vertical="center" wrapText="1"/>
    </xf>
    <xf numFmtId="0" fontId="71" fillId="9" borderId="15" xfId="3" applyFont="1" applyFill="1" applyBorder="1" applyAlignment="1">
      <alignment horizontal="center" vertical="center" wrapText="1"/>
    </xf>
    <xf numFmtId="0" fontId="71" fillId="9" borderId="17" xfId="3" applyFont="1" applyFill="1" applyBorder="1" applyAlignment="1">
      <alignment horizontal="center" vertical="center" wrapText="1"/>
    </xf>
    <xf numFmtId="0" fontId="49" fillId="0" borderId="0" xfId="5" applyFill="1" applyAlignment="1" applyProtection="1">
      <alignment horizontal="center"/>
    </xf>
    <xf numFmtId="0" fontId="49" fillId="0" borderId="0" xfId="5" applyFill="1" applyProtection="1"/>
    <xf numFmtId="0" fontId="30" fillId="0" borderId="54" xfId="4" applyFont="1" applyFill="1" applyBorder="1" applyAlignment="1">
      <alignment horizontal="center" vertical="center"/>
    </xf>
    <xf numFmtId="0" fontId="29" fillId="2" borderId="42" xfId="4" applyFont="1" applyFill="1" applyBorder="1" applyAlignment="1">
      <alignment horizontal="center" vertical="center"/>
    </xf>
    <xf numFmtId="0" fontId="29" fillId="2" borderId="35" xfId="4" applyFont="1" applyFill="1" applyBorder="1" applyAlignment="1">
      <alignment horizontal="center" vertical="center"/>
    </xf>
    <xf numFmtId="0" fontId="72" fillId="0" borderId="35" xfId="4" applyFont="1" applyFill="1" applyBorder="1" applyAlignment="1">
      <alignment horizontal="center" vertical="center"/>
    </xf>
    <xf numFmtId="178" fontId="72" fillId="0" borderId="54" xfId="2" applyNumberFormat="1" applyFont="1" applyFill="1" applyBorder="1" applyAlignment="1">
      <alignment horizontal="center" vertical="center"/>
    </xf>
    <xf numFmtId="178" fontId="72" fillId="0" borderId="35" xfId="2" applyNumberFormat="1" applyFont="1" applyFill="1" applyBorder="1" applyAlignment="1">
      <alignment horizontal="center" vertical="center"/>
    </xf>
    <xf numFmtId="178" fontId="72" fillId="0" borderId="43" xfId="2" applyNumberFormat="1" applyFont="1" applyFill="1" applyBorder="1" applyAlignment="1">
      <alignment horizontal="center" vertical="center"/>
    </xf>
    <xf numFmtId="178" fontId="72" fillId="9" borderId="35" xfId="2" applyNumberFormat="1" applyFont="1" applyFill="1" applyBorder="1" applyAlignment="1">
      <alignment horizontal="center" vertical="center"/>
    </xf>
    <xf numFmtId="0" fontId="72" fillId="0" borderId="43" xfId="4" applyFont="1" applyFill="1" applyBorder="1" applyAlignment="1">
      <alignment horizontal="center" vertical="center"/>
    </xf>
    <xf numFmtId="178" fontId="72" fillId="9" borderId="54" xfId="2" applyNumberFormat="1" applyFont="1" applyFill="1" applyBorder="1" applyAlignment="1">
      <alignment horizontal="center" vertical="center"/>
    </xf>
    <xf numFmtId="0" fontId="30" fillId="0" borderId="19" xfId="4" applyFont="1" applyFill="1" applyBorder="1" applyAlignment="1">
      <alignment horizontal="center" vertical="center"/>
    </xf>
    <xf numFmtId="0" fontId="72" fillId="0" borderId="1" xfId="4" applyFont="1" applyFill="1" applyBorder="1" applyAlignment="1">
      <alignment horizontal="center" vertical="center"/>
    </xf>
    <xf numFmtId="178" fontId="72" fillId="0" borderId="19" xfId="2" applyNumberFormat="1" applyFont="1" applyFill="1" applyBorder="1" applyAlignment="1">
      <alignment horizontal="center" vertical="center"/>
    </xf>
    <xf numFmtId="0" fontId="29" fillId="0" borderId="1" xfId="4" applyFont="1" applyFill="1" applyBorder="1" applyAlignment="1">
      <alignment horizontal="center" vertical="center"/>
    </xf>
    <xf numFmtId="178" fontId="72" fillId="0" borderId="1" xfId="2" applyNumberFormat="1" applyFont="1" applyFill="1" applyBorder="1" applyAlignment="1">
      <alignment horizontal="center" vertical="center"/>
    </xf>
    <xf numFmtId="0" fontId="29" fillId="2" borderId="1" xfId="4" applyFont="1" applyFill="1" applyBorder="1" applyAlignment="1">
      <alignment horizontal="center" vertical="center"/>
    </xf>
    <xf numFmtId="178" fontId="72" fillId="0" borderId="2" xfId="2" applyNumberFormat="1" applyFont="1" applyFill="1" applyBorder="1" applyAlignment="1">
      <alignment horizontal="center" vertical="center"/>
    </xf>
    <xf numFmtId="0" fontId="29" fillId="2" borderId="18" xfId="4" applyFont="1" applyFill="1" applyBorder="1" applyAlignment="1">
      <alignment horizontal="center" vertical="center"/>
    </xf>
    <xf numFmtId="178" fontId="72" fillId="9" borderId="1" xfId="2" applyNumberFormat="1" applyFont="1" applyFill="1" applyBorder="1" applyAlignment="1">
      <alignment horizontal="center" vertical="center"/>
    </xf>
    <xf numFmtId="0" fontId="72" fillId="0" borderId="2" xfId="4" applyFont="1" applyFill="1" applyBorder="1" applyAlignment="1">
      <alignment horizontal="center" vertical="center"/>
    </xf>
    <xf numFmtId="178" fontId="72" fillId="9" borderId="19" xfId="2" applyNumberFormat="1" applyFont="1" applyFill="1" applyBorder="1" applyAlignment="1">
      <alignment horizontal="center" vertical="center"/>
    </xf>
    <xf numFmtId="0" fontId="30" fillId="9" borderId="19" xfId="0" applyFont="1" applyFill="1" applyBorder="1" applyAlignment="1">
      <alignment horizontal="center" vertical="center"/>
    </xf>
    <xf numFmtId="0" fontId="29" fillId="9" borderId="18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72" fillId="9" borderId="1" xfId="0" applyFont="1" applyFill="1" applyBorder="1" applyAlignment="1">
      <alignment horizontal="center" vertical="center"/>
    </xf>
    <xf numFmtId="178" fontId="72" fillId="9" borderId="2" xfId="2" applyNumberFormat="1" applyFont="1" applyFill="1" applyBorder="1" applyAlignment="1">
      <alignment horizontal="center" vertical="center"/>
    </xf>
    <xf numFmtId="0" fontId="72" fillId="9" borderId="2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73" fillId="2" borderId="1" xfId="4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0" fillId="0" borderId="19" xfId="3" applyFont="1" applyFill="1" applyBorder="1" applyAlignment="1">
      <alignment horizontal="center" vertical="center"/>
    </xf>
    <xf numFmtId="0" fontId="29" fillId="9" borderId="58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9" borderId="33" xfId="0" applyFont="1" applyFill="1" applyBorder="1" applyAlignment="1">
      <alignment horizontal="center" vertical="center"/>
    </xf>
    <xf numFmtId="0" fontId="72" fillId="9" borderId="33" xfId="0" applyFont="1" applyFill="1" applyBorder="1" applyAlignment="1">
      <alignment horizontal="center" vertical="center"/>
    </xf>
    <xf numFmtId="178" fontId="72" fillId="9" borderId="58" xfId="2" applyNumberFormat="1" applyFont="1" applyFill="1" applyBorder="1" applyAlignment="1">
      <alignment horizontal="center" vertical="center"/>
    </xf>
    <xf numFmtId="178" fontId="72" fillId="9" borderId="33" xfId="2" applyNumberFormat="1" applyFont="1" applyFill="1" applyBorder="1" applyAlignment="1">
      <alignment horizontal="center" vertical="center"/>
    </xf>
    <xf numFmtId="178" fontId="72" fillId="9" borderId="45" xfId="2" applyNumberFormat="1" applyFont="1" applyFill="1" applyBorder="1" applyAlignment="1">
      <alignment horizontal="center" vertical="center"/>
    </xf>
    <xf numFmtId="0" fontId="31" fillId="9" borderId="61" xfId="0" applyFont="1" applyFill="1" applyBorder="1" applyAlignment="1">
      <alignment horizontal="center" vertical="center"/>
    </xf>
    <xf numFmtId="0" fontId="31" fillId="9" borderId="62" xfId="0" applyFont="1" applyFill="1" applyBorder="1" applyAlignment="1">
      <alignment horizontal="center" vertical="center"/>
    </xf>
    <xf numFmtId="178" fontId="72" fillId="9" borderId="63" xfId="2" applyNumberFormat="1" applyFont="1" applyFill="1" applyBorder="1" applyAlignment="1">
      <alignment horizontal="center" vertical="center"/>
    </xf>
    <xf numFmtId="178" fontId="72" fillId="9" borderId="62" xfId="2" applyNumberFormat="1" applyFont="1" applyFill="1" applyBorder="1" applyAlignment="1">
      <alignment horizontal="center" vertical="center"/>
    </xf>
    <xf numFmtId="178" fontId="72" fillId="9" borderId="64" xfId="2" applyNumberFormat="1" applyFont="1" applyFill="1" applyBorder="1" applyAlignment="1">
      <alignment horizontal="center" vertical="center"/>
    </xf>
    <xf numFmtId="0" fontId="31" fillId="9" borderId="64" xfId="0" applyFont="1" applyFill="1" applyBorder="1" applyAlignment="1">
      <alignment horizontal="center" vertical="center"/>
    </xf>
    <xf numFmtId="178" fontId="16" fillId="9" borderId="62" xfId="2" applyNumberFormat="1" applyFont="1" applyFill="1" applyBorder="1" applyAlignment="1">
      <alignment horizontal="center" vertical="center"/>
    </xf>
    <xf numFmtId="178" fontId="16" fillId="9" borderId="63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31" fillId="0" borderId="0" xfId="0" applyFont="1" applyAlignment="1"/>
    <xf numFmtId="0" fontId="64" fillId="2" borderId="1" xfId="0" applyFont="1" applyFill="1" applyBorder="1" applyAlignment="1">
      <alignment horizontal="center" vertical="center"/>
    </xf>
    <xf numFmtId="0" fontId="80" fillId="3" borderId="1" xfId="0" applyFont="1" applyFill="1" applyBorder="1" applyAlignment="1">
      <alignment horizontal="center" vertical="center"/>
    </xf>
    <xf numFmtId="0" fontId="80" fillId="3" borderId="1" xfId="0" applyFont="1" applyFill="1" applyBorder="1" applyAlignment="1">
      <alignment horizontal="center" vertical="center" wrapText="1"/>
    </xf>
    <xf numFmtId="9" fontId="80" fillId="3" borderId="1" xfId="2" applyFont="1" applyFill="1" applyBorder="1" applyAlignment="1">
      <alignment horizontal="center" vertical="center" wrapText="1"/>
    </xf>
    <xf numFmtId="9" fontId="80" fillId="3" borderId="65" xfId="2" applyFont="1" applyFill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9" fontId="64" fillId="2" borderId="1" xfId="2" applyFont="1" applyFill="1" applyBorder="1" applyAlignment="1">
      <alignment horizontal="center" vertical="center"/>
    </xf>
    <xf numFmtId="9" fontId="64" fillId="2" borderId="65" xfId="2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9" fontId="64" fillId="0" borderId="65" xfId="2" applyFont="1" applyFill="1" applyBorder="1" applyAlignment="1">
      <alignment horizontal="center" vertical="center"/>
    </xf>
    <xf numFmtId="9" fontId="64" fillId="0" borderId="1" xfId="2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 wrapText="1"/>
    </xf>
    <xf numFmtId="9" fontId="64" fillId="2" borderId="1" xfId="2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9" fontId="64" fillId="0" borderId="1" xfId="2" applyFont="1" applyFill="1" applyBorder="1" applyAlignment="1">
      <alignment horizontal="center" vertical="center" wrapText="1"/>
    </xf>
    <xf numFmtId="9" fontId="4" fillId="0" borderId="0" xfId="2" applyFont="1" applyAlignment="1">
      <alignment horizontal="center" vertical="center"/>
    </xf>
    <xf numFmtId="9" fontId="1" fillId="0" borderId="0" xfId="2" applyFont="1" applyAlignment="1"/>
    <xf numFmtId="0" fontId="1" fillId="0" borderId="0" xfId="0" applyNumberFormat="1" applyFont="1" applyAlignment="1"/>
    <xf numFmtId="0" fontId="42" fillId="9" borderId="1" xfId="0" applyFont="1" applyFill="1" applyBorder="1" applyAlignment="1">
      <alignment horizontal="center" vertical="center" wrapText="1"/>
    </xf>
    <xf numFmtId="0" fontId="42" fillId="9" borderId="1" xfId="2" applyNumberFormat="1" applyFont="1" applyFill="1" applyBorder="1" applyAlignment="1">
      <alignment horizontal="center"/>
    </xf>
    <xf numFmtId="0" fontId="42" fillId="10" borderId="1" xfId="0" applyFont="1" applyFill="1" applyBorder="1" applyAlignment="1">
      <alignment horizontal="center"/>
    </xf>
    <xf numFmtId="0" fontId="64" fillId="0" borderId="3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4" fillId="0" borderId="3" xfId="0" applyFont="1" applyFill="1" applyBorder="1" applyAlignment="1">
      <alignment horizontal="center" vertical="center"/>
    </xf>
    <xf numFmtId="0" fontId="43" fillId="0" borderId="3" xfId="0" applyNumberFormat="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3" xfId="0" applyFont="1" applyFill="1" applyBorder="1" applyAlignment="1">
      <alignment horizontal="center"/>
    </xf>
    <xf numFmtId="0" fontId="43" fillId="0" borderId="3" xfId="0" applyFont="1" applyBorder="1" applyAlignment="1">
      <alignment horizontal="center"/>
    </xf>
    <xf numFmtId="177" fontId="42" fillId="10" borderId="3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42" fillId="9" borderId="3" xfId="0" applyFont="1" applyFill="1" applyBorder="1" applyAlignment="1">
      <alignment horizontal="center"/>
    </xf>
    <xf numFmtId="0" fontId="42" fillId="9" borderId="1" xfId="0" applyFont="1" applyFill="1" applyBorder="1" applyAlignment="1">
      <alignment horizontal="center"/>
    </xf>
    <xf numFmtId="177" fontId="42" fillId="9" borderId="3" xfId="2" applyNumberFormat="1" applyFont="1" applyFill="1" applyBorder="1" applyAlignment="1">
      <alignment horizontal="center"/>
    </xf>
    <xf numFmtId="0" fontId="42" fillId="9" borderId="1" xfId="0" applyNumberFormat="1" applyFont="1" applyFill="1" applyBorder="1" applyAlignment="1">
      <alignment horizontal="center" vertical="center"/>
    </xf>
    <xf numFmtId="0" fontId="80" fillId="3" borderId="3" xfId="0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9" fontId="29" fillId="0" borderId="0" xfId="2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/>
    </xf>
    <xf numFmtId="9" fontId="80" fillId="0" borderId="0" xfId="2" applyFont="1" applyAlignment="1">
      <alignment horizontal="center" vertical="center"/>
    </xf>
    <xf numFmtId="0" fontId="83" fillId="0" borderId="0" xfId="0" applyFont="1" applyAlignment="1">
      <alignment horizontal="center"/>
    </xf>
    <xf numFmtId="0" fontId="83" fillId="0" borderId="0" xfId="0" applyFont="1" applyAlignment="1"/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1" fontId="2" fillId="0" borderId="0" xfId="0" applyNumberFormat="1" applyFont="1" applyAlignment="1">
      <alignment horizontal="left"/>
    </xf>
    <xf numFmtId="0" fontId="61" fillId="0" borderId="0" xfId="0" applyFont="1" applyFill="1" applyAlignment="1">
      <alignment horizontal="left"/>
    </xf>
    <xf numFmtId="181" fontId="55" fillId="0" borderId="1" xfId="0" applyNumberFormat="1" applyFont="1" applyBorder="1" applyAlignment="1">
      <alignment horizontal="center"/>
    </xf>
    <xf numFmtId="181" fontId="57" fillId="9" borderId="1" xfId="0" applyNumberFormat="1" applyFont="1" applyFill="1" applyBorder="1" applyAlignment="1">
      <alignment horizontal="center" vertical="center"/>
    </xf>
    <xf numFmtId="9" fontId="64" fillId="2" borderId="1" xfId="2" quotePrefix="1" applyFont="1" applyFill="1" applyBorder="1" applyAlignment="1">
      <alignment horizontal="center" vertical="center"/>
    </xf>
    <xf numFmtId="9" fontId="64" fillId="2" borderId="65" xfId="2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vertical="center"/>
    </xf>
    <xf numFmtId="0" fontId="46" fillId="0" borderId="66" xfId="0" applyFont="1" applyBorder="1" applyAlignment="1">
      <alignment vertical="center"/>
    </xf>
    <xf numFmtId="9" fontId="46" fillId="0" borderId="66" xfId="0" applyNumberFormat="1" applyFont="1" applyBorder="1" applyAlignment="1">
      <alignment horizontal="center" vertical="center"/>
    </xf>
    <xf numFmtId="1" fontId="60" fillId="0" borderId="1" xfId="0" applyNumberFormat="1" applyFont="1" applyFill="1" applyBorder="1" applyAlignment="1">
      <alignment horizontal="center"/>
    </xf>
    <xf numFmtId="178" fontId="60" fillId="0" borderId="1" xfId="0" applyNumberFormat="1" applyFont="1" applyFill="1" applyBorder="1" applyAlignment="1">
      <alignment horizontal="center"/>
    </xf>
    <xf numFmtId="179" fontId="60" fillId="0" borderId="1" xfId="1" applyNumberFormat="1" applyFont="1" applyFill="1" applyBorder="1" applyAlignment="1">
      <alignment horizontal="center"/>
    </xf>
    <xf numFmtId="0" fontId="26" fillId="6" borderId="13" xfId="0" applyFont="1" applyFill="1" applyBorder="1" applyAlignment="1">
      <alignment horizontal="center"/>
    </xf>
    <xf numFmtId="0" fontId="26" fillId="6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59" fillId="3" borderId="1" xfId="0" applyNumberFormat="1" applyFont="1" applyFill="1" applyBorder="1" applyAlignment="1">
      <alignment horizontal="center" vertical="center"/>
    </xf>
    <xf numFmtId="1" fontId="55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9" xfId="0" applyNumberFormat="1" applyFont="1" applyFill="1" applyBorder="1" applyAlignment="1">
      <alignment horizontal="center" vertical="center"/>
    </xf>
    <xf numFmtId="9" fontId="42" fillId="9" borderId="65" xfId="2" applyNumberFormat="1" applyFont="1" applyFill="1" applyBorder="1" applyAlignment="1">
      <alignment horizontal="center"/>
    </xf>
    <xf numFmtId="9" fontId="42" fillId="9" borderId="65" xfId="2" applyNumberFormat="1" applyFont="1" applyFill="1" applyBorder="1" applyAlignment="1">
      <alignment horizontal="center" vertical="center" wrapText="1"/>
    </xf>
    <xf numFmtId="9" fontId="42" fillId="10" borderId="65" xfId="2" applyNumberFormat="1" applyFont="1" applyFill="1" applyBorder="1" applyAlignment="1">
      <alignment horizontal="center"/>
    </xf>
    <xf numFmtId="0" fontId="82" fillId="3" borderId="1" xfId="0" applyFont="1" applyFill="1" applyBorder="1" applyAlignment="1">
      <alignment horizontal="center" vertical="center" wrapText="1"/>
    </xf>
    <xf numFmtId="9" fontId="42" fillId="9" borderId="1" xfId="2" applyNumberFormat="1" applyFont="1" applyFill="1" applyBorder="1" applyAlignment="1">
      <alignment horizontal="center" vertical="center" wrapText="1"/>
    </xf>
    <xf numFmtId="9" fontId="42" fillId="10" borderId="1" xfId="2" applyNumberFormat="1" applyFont="1" applyFill="1" applyBorder="1" applyAlignment="1">
      <alignment horizontal="center"/>
    </xf>
    <xf numFmtId="0" fontId="19" fillId="0" borderId="66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9" fontId="1" fillId="0" borderId="1" xfId="2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 vertical="center"/>
    </xf>
    <xf numFmtId="9" fontId="64" fillId="0" borderId="1" xfId="2" quotePrefix="1" applyFont="1" applyFill="1" applyBorder="1" applyAlignment="1">
      <alignment horizontal="center" vertical="center"/>
    </xf>
    <xf numFmtId="9" fontId="64" fillId="0" borderId="65" xfId="2" quotePrefix="1" applyFont="1" applyFill="1" applyBorder="1" applyAlignment="1">
      <alignment horizontal="center" vertical="center"/>
    </xf>
    <xf numFmtId="0" fontId="46" fillId="0" borderId="66" xfId="0" applyFont="1" applyBorder="1" applyAlignment="1">
      <alignment horizontal="right" vertical="center"/>
    </xf>
    <xf numFmtId="0" fontId="39" fillId="11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6" fillId="11" borderId="1" xfId="2" applyNumberFormat="1" applyFont="1" applyFill="1" applyBorder="1" applyAlignment="1">
      <alignment horizontal="center" vertical="center"/>
    </xf>
    <xf numFmtId="9" fontId="26" fillId="11" borderId="1" xfId="2" quotePrefix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1" fillId="9" borderId="60" xfId="0" applyFont="1" applyFill="1" applyBorder="1" applyAlignment="1">
      <alignment horizontal="center" vertical="center"/>
    </xf>
    <xf numFmtId="0" fontId="30" fillId="9" borderId="13" xfId="3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/>
    </xf>
    <xf numFmtId="178" fontId="60" fillId="0" borderId="1" xfId="2" applyNumberFormat="1" applyFont="1" applyFill="1" applyBorder="1" applyAlignment="1">
      <alignment horizontal="center" vertical="center"/>
    </xf>
    <xf numFmtId="9" fontId="60" fillId="0" borderId="1" xfId="0" applyNumberFormat="1" applyFont="1" applyFill="1" applyBorder="1" applyAlignment="1">
      <alignment horizontal="center" vertical="center"/>
    </xf>
    <xf numFmtId="9" fontId="60" fillId="0" borderId="1" xfId="2" applyNumberFormat="1" applyFont="1" applyFill="1" applyBorder="1" applyAlignment="1">
      <alignment horizontal="center" vertical="center"/>
    </xf>
    <xf numFmtId="178" fontId="60" fillId="0" borderId="1" xfId="0" applyNumberFormat="1" applyFont="1" applyFill="1" applyBorder="1" applyAlignment="1">
      <alignment horizontal="center" vertical="center"/>
    </xf>
    <xf numFmtId="182" fontId="60" fillId="0" borderId="1" xfId="0" applyNumberFormat="1" applyFont="1" applyFill="1" applyBorder="1" applyAlignment="1">
      <alignment horizontal="center" vertical="center"/>
    </xf>
    <xf numFmtId="176" fontId="60" fillId="0" borderId="1" xfId="0" applyNumberFormat="1" applyFont="1" applyFill="1" applyBorder="1" applyAlignment="1">
      <alignment horizontal="center" vertical="center"/>
    </xf>
    <xf numFmtId="0" fontId="56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88" fillId="11" borderId="1" xfId="2" quotePrefix="1" applyFont="1" applyFill="1" applyBorder="1" applyAlignment="1">
      <alignment horizontal="center"/>
    </xf>
    <xf numFmtId="0" fontId="90" fillId="2" borderId="67" xfId="0" applyFont="1" applyFill="1" applyBorder="1" applyAlignment="1" applyProtection="1">
      <alignment horizontal="left" vertical="center"/>
    </xf>
    <xf numFmtId="0" fontId="64" fillId="2" borderId="67" xfId="0" applyFont="1" applyFill="1" applyBorder="1" applyAlignment="1" applyProtection="1">
      <alignment horizontal="left" vertical="center"/>
    </xf>
    <xf numFmtId="0" fontId="64" fillId="2" borderId="67" xfId="0" applyFont="1" applyFill="1" applyBorder="1" applyAlignment="1" applyProtection="1">
      <alignment horizontal="center" vertical="center"/>
    </xf>
    <xf numFmtId="0" fontId="93" fillId="2" borderId="67" xfId="0" applyFont="1" applyFill="1" applyBorder="1" applyAlignment="1" applyProtection="1">
      <alignment horizontal="center" vertical="center" wrapText="1"/>
    </xf>
    <xf numFmtId="0" fontId="90" fillId="2" borderId="67" xfId="0" applyFont="1" applyFill="1" applyBorder="1" applyAlignment="1" applyProtection="1">
      <alignment horizontal="center" vertical="center"/>
    </xf>
    <xf numFmtId="9" fontId="90" fillId="0" borderId="0" xfId="2" applyFont="1" applyBorder="1">
      <alignment vertical="center"/>
    </xf>
    <xf numFmtId="9" fontId="94" fillId="0" borderId="0" xfId="2" applyFont="1">
      <alignment vertical="center"/>
    </xf>
    <xf numFmtId="9" fontId="40" fillId="8" borderId="0" xfId="2" applyFont="1" applyFill="1">
      <alignment vertical="center"/>
    </xf>
    <xf numFmtId="9" fontId="43" fillId="0" borderId="0" xfId="2" applyFont="1">
      <alignment vertical="center"/>
    </xf>
    <xf numFmtId="9" fontId="90" fillId="3" borderId="0" xfId="2" applyFont="1" applyFill="1">
      <alignment vertical="center"/>
    </xf>
    <xf numFmtId="9" fontId="94" fillId="3" borderId="0" xfId="2" applyFont="1" applyFill="1">
      <alignment vertical="center"/>
    </xf>
    <xf numFmtId="9" fontId="95" fillId="3" borderId="0" xfId="2" applyFont="1" applyFill="1">
      <alignment vertical="center"/>
    </xf>
    <xf numFmtId="0" fontId="43" fillId="0" borderId="0" xfId="0" applyFont="1">
      <alignment vertical="center"/>
    </xf>
    <xf numFmtId="14" fontId="91" fillId="2" borderId="1" xfId="0" applyNumberFormat="1" applyFont="1" applyFill="1" applyBorder="1" applyAlignment="1" applyProtection="1">
      <alignment horizontal="center" vertical="center"/>
    </xf>
    <xf numFmtId="0" fontId="91" fillId="2" borderId="1" xfId="0" applyFont="1" applyFill="1" applyBorder="1" applyAlignment="1" applyProtection="1">
      <alignment horizontal="center" vertical="center"/>
    </xf>
    <xf numFmtId="0" fontId="64" fillId="0" borderId="1" xfId="0" applyFont="1" applyFill="1" applyBorder="1" applyAlignment="1" applyProtection="1">
      <alignment horizontal="left" vertical="center"/>
    </xf>
    <xf numFmtId="183" fontId="90" fillId="2" borderId="1" xfId="0" applyNumberFormat="1" applyFont="1" applyFill="1" applyBorder="1" applyAlignment="1" applyProtection="1">
      <alignment horizontal="center" vertical="center"/>
    </xf>
    <xf numFmtId="0" fontId="90" fillId="0" borderId="1" xfId="0" applyFont="1" applyFill="1" applyBorder="1" applyAlignment="1" applyProtection="1">
      <alignment horizontal="center" vertical="center"/>
    </xf>
    <xf numFmtId="0" fontId="96" fillId="2" borderId="1" xfId="0" applyFont="1" applyFill="1" applyBorder="1" applyAlignment="1" applyProtection="1">
      <alignment horizontal="center" vertical="center"/>
    </xf>
    <xf numFmtId="0" fontId="96" fillId="2" borderId="1" xfId="0" applyFont="1" applyFill="1" applyBorder="1" applyAlignment="1" applyProtection="1">
      <alignment horizontal="left" vertical="center"/>
    </xf>
    <xf numFmtId="0" fontId="96" fillId="2" borderId="1" xfId="0" applyFont="1" applyFill="1" applyBorder="1" applyAlignment="1" applyProtection="1">
      <alignment horizontal="left" vertical="center" wrapText="1"/>
    </xf>
    <xf numFmtId="0" fontId="43" fillId="0" borderId="0" xfId="0" applyFont="1" applyBorder="1">
      <alignment vertical="center"/>
    </xf>
    <xf numFmtId="0" fontId="43" fillId="0" borderId="0" xfId="0" applyFont="1" applyAlignment="1">
      <alignment vertical="center" wrapText="1"/>
    </xf>
    <xf numFmtId="9" fontId="64" fillId="0" borderId="1" xfId="2" quotePrefix="1" applyFont="1" applyFill="1" applyBorder="1" applyAlignment="1">
      <alignment horizontal="center" vertical="center" wrapText="1"/>
    </xf>
    <xf numFmtId="0" fontId="96" fillId="0" borderId="1" xfId="0" applyFont="1" applyFill="1" applyBorder="1" applyAlignment="1" applyProtection="1">
      <alignment vertical="center"/>
    </xf>
    <xf numFmtId="0" fontId="43" fillId="0" borderId="1" xfId="0" applyFont="1" applyFill="1" applyBorder="1" applyAlignment="1" applyProtection="1">
      <alignment vertical="center"/>
    </xf>
    <xf numFmtId="0" fontId="43" fillId="0" borderId="0" xfId="0" applyFont="1" applyAlignment="1">
      <alignment vertical="center"/>
    </xf>
    <xf numFmtId="0" fontId="98" fillId="0" borderId="0" xfId="0" applyFont="1" applyFill="1" applyBorder="1" applyAlignment="1">
      <alignment horizontal="center"/>
    </xf>
    <xf numFmtId="9" fontId="98" fillId="0" borderId="0" xfId="2" applyNumberFormat="1" applyFont="1" applyFill="1" applyBorder="1" applyAlignment="1">
      <alignment horizontal="center"/>
    </xf>
    <xf numFmtId="9" fontId="98" fillId="0" borderId="0" xfId="2" applyFont="1" applyFill="1" applyBorder="1" applyAlignment="1">
      <alignment horizontal="center"/>
    </xf>
    <xf numFmtId="0" fontId="98" fillId="0" borderId="0" xfId="0" applyFont="1" applyFill="1" applyAlignment="1"/>
    <xf numFmtId="14" fontId="90" fillId="0" borderId="67" xfId="0" applyNumberFormat="1" applyFont="1" applyFill="1" applyBorder="1" applyAlignment="1" applyProtection="1">
      <alignment horizontal="center" vertical="center"/>
    </xf>
    <xf numFmtId="0" fontId="90" fillId="2" borderId="67" xfId="0" applyFont="1" applyFill="1" applyBorder="1" applyAlignment="1" applyProtection="1">
      <alignment horizontal="left" vertical="center" wrapText="1"/>
    </xf>
    <xf numFmtId="0" fontId="90" fillId="0" borderId="67" xfId="0" applyFont="1" applyFill="1" applyBorder="1" applyAlignment="1" applyProtection="1">
      <alignment horizontal="center" vertical="center" wrapText="1"/>
    </xf>
    <xf numFmtId="0" fontId="90" fillId="0" borderId="67" xfId="0" applyFont="1" applyFill="1" applyBorder="1" applyAlignment="1" applyProtection="1">
      <alignment horizontal="center" vertical="center" wrapText="1" shrinkToFit="1"/>
    </xf>
    <xf numFmtId="0" fontId="90" fillId="0" borderId="67" xfId="0" applyFont="1" applyFill="1" applyBorder="1" applyAlignment="1" applyProtection="1">
      <alignment horizontal="center" vertical="center"/>
    </xf>
    <xf numFmtId="0" fontId="90" fillId="8" borderId="67" xfId="0" applyFont="1" applyFill="1" applyBorder="1" applyAlignment="1" applyProtection="1">
      <alignment horizontal="center" vertical="center" wrapText="1"/>
    </xf>
    <xf numFmtId="0" fontId="90" fillId="0" borderId="68" xfId="0" applyFont="1" applyFill="1" applyBorder="1" applyAlignment="1" applyProtection="1">
      <alignment horizontal="center" vertical="center" wrapText="1"/>
    </xf>
    <xf numFmtId="0" fontId="90" fillId="2" borderId="1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80" fontId="60" fillId="0" borderId="1" xfId="0" applyNumberFormat="1" applyFont="1" applyBorder="1" applyAlignment="1">
      <alignment horizontal="right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64" fillId="0" borderId="33" xfId="0" applyFont="1" applyFill="1" applyBorder="1" applyAlignment="1">
      <alignment horizontal="center" vertical="center" wrapText="1"/>
    </xf>
    <xf numFmtId="0" fontId="64" fillId="0" borderId="3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80" fontId="60" fillId="0" borderId="33" xfId="0" applyNumberFormat="1" applyFont="1" applyBorder="1" applyAlignment="1">
      <alignment horizontal="right"/>
    </xf>
    <xf numFmtId="180" fontId="60" fillId="0" borderId="35" xfId="0" applyNumberFormat="1" applyFont="1" applyBorder="1" applyAlignment="1">
      <alignment horizontal="right"/>
    </xf>
    <xf numFmtId="0" fontId="5" fillId="0" borderId="33" xfId="0" applyFont="1" applyFill="1" applyBorder="1" applyAlignment="1">
      <alignment horizontal="center" vertical="center" wrapText="1"/>
    </xf>
    <xf numFmtId="180" fontId="60" fillId="0" borderId="33" xfId="0" applyNumberFormat="1" applyFont="1" applyBorder="1" applyAlignment="1">
      <alignment horizontal="center"/>
    </xf>
    <xf numFmtId="180" fontId="60" fillId="0" borderId="34" xfId="0" applyNumberFormat="1" applyFont="1" applyBorder="1" applyAlignment="1">
      <alignment horizontal="center"/>
    </xf>
    <xf numFmtId="181" fontId="1" fillId="0" borderId="33" xfId="0" applyNumberFormat="1" applyFont="1" applyBorder="1" applyAlignment="1">
      <alignment horizontal="center"/>
    </xf>
    <xf numFmtId="181" fontId="1" fillId="0" borderId="34" xfId="0" applyNumberFormat="1" applyFont="1" applyBorder="1" applyAlignment="1">
      <alignment horizontal="center"/>
    </xf>
    <xf numFmtId="181" fontId="1" fillId="0" borderId="35" xfId="0" applyNumberFormat="1" applyFont="1" applyBorder="1" applyAlignment="1">
      <alignment horizontal="center"/>
    </xf>
    <xf numFmtId="180" fontId="60" fillId="0" borderId="33" xfId="0" applyNumberFormat="1" applyFont="1" applyFill="1" applyBorder="1" applyAlignment="1">
      <alignment horizontal="center"/>
    </xf>
    <xf numFmtId="180" fontId="60" fillId="0" borderId="34" xfId="0" applyNumberFormat="1" applyFont="1" applyFill="1" applyBorder="1" applyAlignment="1">
      <alignment horizontal="center"/>
    </xf>
    <xf numFmtId="0" fontId="60" fillId="3" borderId="2" xfId="0" applyFont="1" applyFill="1" applyBorder="1" applyAlignment="1">
      <alignment horizontal="center" vertical="center" wrapText="1"/>
    </xf>
    <xf numFmtId="0" fontId="60" fillId="3" borderId="37" xfId="0" applyFont="1" applyFill="1" applyBorder="1" applyAlignment="1">
      <alignment horizontal="center" vertical="center" wrapText="1"/>
    </xf>
    <xf numFmtId="0" fontId="60" fillId="3" borderId="3" xfId="0" applyFont="1" applyFill="1" applyBorder="1" applyAlignment="1">
      <alignment horizontal="center" vertical="center" wrapText="1"/>
    </xf>
    <xf numFmtId="0" fontId="59" fillId="0" borderId="33" xfId="0" applyNumberFormat="1" applyFont="1" applyFill="1" applyBorder="1" applyAlignment="1">
      <alignment horizontal="center" vertical="center"/>
    </xf>
    <xf numFmtId="0" fontId="59" fillId="0" borderId="35" xfId="0" applyNumberFormat="1" applyFont="1" applyFill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9" fontId="29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177" fontId="29" fillId="2" borderId="1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29" fillId="0" borderId="44" xfId="4" applyFont="1" applyFill="1" applyBorder="1" applyAlignment="1">
      <alignment horizontal="center" vertical="center"/>
    </xf>
    <xf numFmtId="0" fontId="29" fillId="0" borderId="41" xfId="4" applyFont="1" applyFill="1" applyBorder="1" applyAlignment="1">
      <alignment horizontal="center" vertical="center"/>
    </xf>
    <xf numFmtId="0" fontId="29" fillId="0" borderId="24" xfId="4" applyFont="1" applyFill="1" applyBorder="1" applyAlignment="1">
      <alignment horizontal="center" vertical="center"/>
    </xf>
    <xf numFmtId="0" fontId="31" fillId="9" borderId="59" xfId="0" applyFont="1" applyFill="1" applyBorder="1" applyAlignment="1">
      <alignment horizontal="center" vertical="center"/>
    </xf>
    <xf numFmtId="0" fontId="31" fillId="9" borderId="60" xfId="0" applyFont="1" applyFill="1" applyBorder="1" applyAlignment="1">
      <alignment horizontal="center" vertical="center"/>
    </xf>
    <xf numFmtId="0" fontId="56" fillId="9" borderId="51" xfId="0" applyFont="1" applyFill="1" applyBorder="1" applyAlignment="1">
      <alignment horizontal="center" vertical="center"/>
    </xf>
    <xf numFmtId="0" fontId="56" fillId="9" borderId="40" xfId="0" applyFont="1" applyFill="1" applyBorder="1" applyAlignment="1">
      <alignment horizontal="center" vertical="center"/>
    </xf>
    <xf numFmtId="0" fontId="56" fillId="9" borderId="52" xfId="0" applyFont="1" applyFill="1" applyBorder="1" applyAlignment="1">
      <alignment horizontal="center" vertical="center"/>
    </xf>
    <xf numFmtId="0" fontId="56" fillId="9" borderId="11" xfId="0" applyFont="1" applyFill="1" applyBorder="1" applyAlignment="1">
      <alignment horizontal="center" vertical="center"/>
    </xf>
    <xf numFmtId="0" fontId="56" fillId="9" borderId="9" xfId="0" applyFont="1" applyFill="1" applyBorder="1" applyAlignment="1">
      <alignment horizontal="center" vertical="center"/>
    </xf>
    <xf numFmtId="0" fontId="29" fillId="0" borderId="55" xfId="4" applyFont="1" applyFill="1" applyBorder="1" applyAlignment="1">
      <alignment horizontal="center" vertical="center"/>
    </xf>
    <xf numFmtId="0" fontId="29" fillId="0" borderId="56" xfId="4" applyFont="1" applyFill="1" applyBorder="1" applyAlignment="1">
      <alignment horizontal="center" vertical="center"/>
    </xf>
    <xf numFmtId="0" fontId="29" fillId="0" borderId="57" xfId="4" applyFont="1" applyFill="1" applyBorder="1" applyAlignment="1">
      <alignment horizontal="center" vertical="center"/>
    </xf>
    <xf numFmtId="0" fontId="70" fillId="9" borderId="51" xfId="0" applyFont="1" applyFill="1" applyBorder="1" applyAlignment="1">
      <alignment horizontal="center" vertical="center"/>
    </xf>
    <xf numFmtId="0" fontId="70" fillId="9" borderId="40" xfId="0" applyFont="1" applyFill="1" applyBorder="1" applyAlignment="1">
      <alignment horizontal="center" vertical="center"/>
    </xf>
    <xf numFmtId="0" fontId="70" fillId="9" borderId="53" xfId="0" applyFont="1" applyFill="1" applyBorder="1" applyAlignment="1">
      <alignment horizontal="center" vertical="center"/>
    </xf>
    <xf numFmtId="0" fontId="29" fillId="0" borderId="42" xfId="4" applyFont="1" applyFill="1" applyBorder="1" applyAlignment="1">
      <alignment horizontal="center" vertical="center"/>
    </xf>
    <xf numFmtId="0" fontId="30" fillId="9" borderId="7" xfId="3" applyFont="1" applyFill="1" applyBorder="1" applyAlignment="1">
      <alignment horizontal="center" vertical="center"/>
    </xf>
    <xf numFmtId="0" fontId="30" fillId="9" borderId="13" xfId="3" applyFont="1" applyFill="1" applyBorder="1" applyAlignment="1">
      <alignment horizontal="center" vertical="center"/>
    </xf>
    <xf numFmtId="0" fontId="29" fillId="9" borderId="12" xfId="3" applyFont="1" applyFill="1" applyBorder="1" applyAlignment="1">
      <alignment horizontal="center" vertical="center"/>
    </xf>
    <xf numFmtId="0" fontId="29" fillId="9" borderId="17" xfId="3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/>
    </xf>
    <xf numFmtId="0" fontId="19" fillId="0" borderId="36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42" fillId="10" borderId="2" xfId="0" applyFont="1" applyFill="1" applyBorder="1" applyAlignment="1">
      <alignment horizontal="center"/>
    </xf>
    <xf numFmtId="0" fontId="42" fillId="10" borderId="3" xfId="0" applyFont="1" applyFill="1" applyBorder="1" applyAlignment="1">
      <alignment horizontal="center"/>
    </xf>
    <xf numFmtId="0" fontId="78" fillId="0" borderId="36" xfId="0" applyFont="1" applyBorder="1" applyAlignment="1">
      <alignment horizontal="left" vertical="center"/>
    </xf>
    <xf numFmtId="0" fontId="64" fillId="2" borderId="33" xfId="0" applyFont="1" applyFill="1" applyBorder="1" applyAlignment="1">
      <alignment horizontal="center" vertical="center"/>
    </xf>
    <xf numFmtId="0" fontId="64" fillId="2" borderId="34" xfId="0" applyFont="1" applyFill="1" applyBorder="1" applyAlignment="1">
      <alignment horizontal="center" vertical="center"/>
    </xf>
    <xf numFmtId="0" fontId="64" fillId="2" borderId="35" xfId="0" applyFont="1" applyFill="1" applyBorder="1" applyAlignment="1">
      <alignment horizontal="center" vertical="center"/>
    </xf>
  </cellXfs>
  <cellStyles count="12">
    <cellStyle name="一般" xfId="0" builtinId="0"/>
    <cellStyle name="一般 12" xfId="10"/>
    <cellStyle name="一般 2" xfId="3"/>
    <cellStyle name="一般 2 2" xfId="4"/>
    <cellStyle name="一般 3" xfId="5"/>
    <cellStyle name="一般 4" xfId="6"/>
    <cellStyle name="一般 5" xfId="7"/>
    <cellStyle name="一般 6" xfId="11"/>
    <cellStyle name="一般 9" xfId="8"/>
    <cellStyle name="千分位" xfId="1" builtinId="3"/>
    <cellStyle name="千分位 2" xfId="9"/>
    <cellStyle name="百分比" xfId="2" builtinId="5"/>
  </cellStyles>
  <dxfs count="20"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gradientFill degree="90">
          <stop position="0">
            <color rgb="FFFFFF66"/>
          </stop>
          <stop position="1">
            <color rgb="FFFFFF66"/>
          </stop>
        </gradientFill>
      </fill>
    </dxf>
    <dxf>
      <font>
        <color rgb="FFFF0000"/>
      </font>
      <fill>
        <patternFill>
          <fgColor rgb="FFFFFF66"/>
          <bgColor rgb="FFFFFF99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  <dxf>
      <fill>
        <patternFill>
          <fgColor theme="9" tint="0.79995117038483843"/>
          <bgColor theme="9" tint="0.79998168889431442"/>
        </patternFill>
      </fill>
    </dxf>
    <dxf>
      <fill>
        <patternFill>
          <fgColor theme="9" tint="0.79998168889431442"/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0000FF"/>
      <color rgb="FF9966FF"/>
      <color rgb="FFFF3300"/>
      <color rgb="FF3399FF"/>
      <color rgb="FF0000CC"/>
      <color rgb="FF006600"/>
      <color rgb="FFFF6600"/>
      <color rgb="FF00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M2016/&#36554;&#36635;&#25552;&#20132;/&#36554;&#36635;&#25552;&#20132;_2016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交客戶_1031"/>
      <sheetName val="新增成交客戶_1026"/>
      <sheetName val="現有客戶1001-1031"/>
      <sheetName val="已確認是來店客1104"/>
      <sheetName val="Autoline專區(洽談人)"/>
      <sheetName val="統計表_04"/>
      <sheetName val="工作表1"/>
      <sheetName val="確認提交時間-勿刪"/>
      <sheetName val="工作表2"/>
      <sheetName val="工作表3"/>
      <sheetName val="合格率"/>
    </sheetNames>
    <sheetDataSet>
      <sheetData sheetId="0"/>
      <sheetData sheetId="1"/>
      <sheetData sheetId="2">
        <row r="1">
          <cell r="BE1" t="str">
            <v>車身號碼</v>
          </cell>
          <cell r="BF1" t="str">
            <v>牌照號碼</v>
          </cell>
        </row>
        <row r="2">
          <cell r="BE2" t="str">
            <v>0B72514</v>
          </cell>
          <cell r="BF2" t="str">
            <v>ASV0258</v>
          </cell>
        </row>
        <row r="3">
          <cell r="BE3" t="str">
            <v>G441833</v>
          </cell>
          <cell r="BF3" t="str">
            <v>ASV8589</v>
          </cell>
        </row>
        <row r="4">
          <cell r="BE4" t="str">
            <v>G367879</v>
          </cell>
          <cell r="BF4" t="str">
            <v>ARG9983</v>
          </cell>
        </row>
        <row r="5">
          <cell r="BE5" t="str">
            <v>G368792</v>
          </cell>
          <cell r="BF5" t="str">
            <v>ARG9863</v>
          </cell>
        </row>
        <row r="6">
          <cell r="BE6" t="str">
            <v>K785298</v>
          </cell>
          <cell r="BF6" t="str">
            <v>APJ0760</v>
          </cell>
        </row>
        <row r="7">
          <cell r="BE7" t="str">
            <v>nt24503</v>
          </cell>
          <cell r="BF7" t="str">
            <v>arg5227</v>
          </cell>
        </row>
        <row r="8">
          <cell r="BE8" t="str">
            <v>5F57774</v>
          </cell>
          <cell r="BF8" t="str">
            <v>ALC9955</v>
          </cell>
        </row>
        <row r="9">
          <cell r="BE9" t="str">
            <v>G367949</v>
          </cell>
          <cell r="BF9" t="str">
            <v>APJ3696</v>
          </cell>
        </row>
        <row r="10">
          <cell r="BE10" t="str">
            <v>V430873</v>
          </cell>
          <cell r="BF10" t="str">
            <v>ARL1377</v>
          </cell>
        </row>
        <row r="11">
          <cell r="BE11" t="str">
            <v>V419808</v>
          </cell>
          <cell r="BF11" t="str">
            <v>APD6358</v>
          </cell>
        </row>
        <row r="12">
          <cell r="BE12" t="str">
            <v>5E15457</v>
          </cell>
          <cell r="BF12" t="str">
            <v>APJ3328</v>
          </cell>
        </row>
        <row r="13">
          <cell r="BE13" t="str">
            <v>V677513</v>
          </cell>
          <cell r="BF13" t="str">
            <v>APJ3556</v>
          </cell>
        </row>
        <row r="14">
          <cell r="BE14" t="str">
            <v>5E85047</v>
          </cell>
          <cell r="BF14" t="str">
            <v>APJ3188</v>
          </cell>
        </row>
        <row r="15">
          <cell r="BE15" t="str">
            <v>0M30059</v>
          </cell>
          <cell r="BF15" t="str">
            <v>APJ2829</v>
          </cell>
        </row>
        <row r="16">
          <cell r="BE16" t="str">
            <v>V755275</v>
          </cell>
          <cell r="BF16" t="str">
            <v>APJ2968</v>
          </cell>
        </row>
        <row r="17">
          <cell r="BE17" t="str">
            <v>v430595</v>
          </cell>
          <cell r="BF17" t="str">
            <v>APJ0958</v>
          </cell>
        </row>
        <row r="18">
          <cell r="BE18" t="str">
            <v>5E85210</v>
          </cell>
          <cell r="BF18" t="str">
            <v>APB0156</v>
          </cell>
        </row>
        <row r="19">
          <cell r="BE19" t="str">
            <v>5D13328</v>
          </cell>
          <cell r="BF19" t="str">
            <v>APJ0966</v>
          </cell>
        </row>
        <row r="20">
          <cell r="BE20" t="str">
            <v>V420218</v>
          </cell>
          <cell r="BF20" t="str">
            <v>APJ2008</v>
          </cell>
        </row>
        <row r="21">
          <cell r="BE21" t="str">
            <v>v677327</v>
          </cell>
          <cell r="BF21" t="str">
            <v>arg6250</v>
          </cell>
        </row>
        <row r="22">
          <cell r="BE22" t="str">
            <v>0r64286</v>
          </cell>
          <cell r="BF22" t="str">
            <v>apb1619</v>
          </cell>
        </row>
        <row r="23">
          <cell r="BE23" t="str">
            <v>G105504</v>
          </cell>
          <cell r="BF23" t="str">
            <v>APJ2339</v>
          </cell>
        </row>
        <row r="24">
          <cell r="BE24" t="str">
            <v>0t85392</v>
          </cell>
          <cell r="BF24" t="str">
            <v>arg7618</v>
          </cell>
        </row>
        <row r="25">
          <cell r="BE25" t="str">
            <v>V417661</v>
          </cell>
          <cell r="BF25" t="str">
            <v>APH9556</v>
          </cell>
        </row>
        <row r="26">
          <cell r="BE26" t="str">
            <v>V429683</v>
          </cell>
          <cell r="BF26" t="str">
            <v>APJ0865</v>
          </cell>
        </row>
        <row r="27">
          <cell r="BE27" t="str">
            <v>V703198</v>
          </cell>
          <cell r="BF27" t="str">
            <v>APJ1777</v>
          </cell>
        </row>
        <row r="28">
          <cell r="BE28" t="str">
            <v>0B72415</v>
          </cell>
          <cell r="BF28" t="str">
            <v>APJ1866</v>
          </cell>
        </row>
        <row r="29">
          <cell r="BE29" t="str">
            <v>V419799</v>
          </cell>
          <cell r="BF29" t="str">
            <v>APJ1813</v>
          </cell>
        </row>
        <row r="30">
          <cell r="BE30" t="str">
            <v>G105599</v>
          </cell>
          <cell r="BF30" t="str">
            <v>APF9558</v>
          </cell>
        </row>
        <row r="31">
          <cell r="BE31" t="str">
            <v>5G45931</v>
          </cell>
          <cell r="BF31" t="str">
            <v>APJ7388</v>
          </cell>
        </row>
        <row r="32">
          <cell r="BE32" t="str">
            <v>G590473</v>
          </cell>
          <cell r="BF32" t="str">
            <v>APJ0098</v>
          </cell>
        </row>
        <row r="33">
          <cell r="BE33" t="str">
            <v>5E03653</v>
          </cell>
          <cell r="BF33" t="str">
            <v>APH8875</v>
          </cell>
        </row>
        <row r="34">
          <cell r="BE34" t="str">
            <v>0S36050</v>
          </cell>
          <cell r="BF34" t="str">
            <v>APJ0698</v>
          </cell>
        </row>
        <row r="35">
          <cell r="BE35" t="str">
            <v>V755354</v>
          </cell>
          <cell r="BF35" t="str">
            <v>RBN1619</v>
          </cell>
        </row>
        <row r="36">
          <cell r="BE36" t="str">
            <v>V741316</v>
          </cell>
          <cell r="BF36" t="str">
            <v>APH8220</v>
          </cell>
        </row>
        <row r="37">
          <cell r="BE37" t="str">
            <v>NT24359</v>
          </cell>
          <cell r="BF37" t="str">
            <v>ARG0665</v>
          </cell>
        </row>
        <row r="38">
          <cell r="BE38" t="str">
            <v>G106096</v>
          </cell>
          <cell r="BF38" t="str">
            <v>RBN6608</v>
          </cell>
        </row>
        <row r="39">
          <cell r="BE39" t="str">
            <v>G409015</v>
          </cell>
          <cell r="BF39" t="str">
            <v>RBN9999</v>
          </cell>
        </row>
        <row r="40">
          <cell r="BE40" t="str">
            <v>G368658</v>
          </cell>
          <cell r="BF40" t="str">
            <v>APJ5966</v>
          </cell>
        </row>
        <row r="41">
          <cell r="BE41" t="str">
            <v>5F57982</v>
          </cell>
          <cell r="BF41" t="str">
            <v>APJ2212</v>
          </cell>
        </row>
        <row r="42">
          <cell r="BE42" t="str">
            <v>G368791</v>
          </cell>
          <cell r="BF42" t="str">
            <v>RBN6556</v>
          </cell>
        </row>
        <row r="43">
          <cell r="BE43" t="str">
            <v>NT24699</v>
          </cell>
          <cell r="BF43" t="str">
            <v>ASV7778</v>
          </cell>
        </row>
        <row r="44">
          <cell r="BE44" t="str">
            <v>0T84887</v>
          </cell>
          <cell r="BF44" t="str">
            <v>APJ5358</v>
          </cell>
        </row>
        <row r="45">
          <cell r="BE45" t="str">
            <v>0B72521</v>
          </cell>
          <cell r="BF45" t="str">
            <v>AST3599</v>
          </cell>
        </row>
        <row r="46">
          <cell r="BE46" t="str">
            <v>G591336</v>
          </cell>
          <cell r="BF46" t="str">
            <v>APJ2788</v>
          </cell>
        </row>
        <row r="47">
          <cell r="BE47" t="str">
            <v>5F13199</v>
          </cell>
          <cell r="BF47" t="str">
            <v>RBN5058</v>
          </cell>
        </row>
        <row r="48">
          <cell r="BE48" t="str">
            <v>G368122</v>
          </cell>
          <cell r="BF48" t="str">
            <v>APJ5098</v>
          </cell>
        </row>
        <row r="49">
          <cell r="BE49" t="str">
            <v>5E04921</v>
          </cell>
          <cell r="BF49" t="str">
            <v>APJ3993</v>
          </cell>
        </row>
        <row r="50">
          <cell r="BE50" t="str">
            <v>V755274</v>
          </cell>
          <cell r="BF50" t="str">
            <v>APJ5366</v>
          </cell>
        </row>
        <row r="51">
          <cell r="BE51" t="str">
            <v>V755463</v>
          </cell>
          <cell r="BF51" t="str">
            <v>APJ0570</v>
          </cell>
        </row>
        <row r="52">
          <cell r="BE52" t="str">
            <v>NT25523</v>
          </cell>
          <cell r="BF52" t="str">
            <v>APJ1335</v>
          </cell>
        </row>
        <row r="53">
          <cell r="BE53" t="str">
            <v>G106570</v>
          </cell>
          <cell r="BF53" t="str">
            <v>APJ3968</v>
          </cell>
        </row>
        <row r="54">
          <cell r="BE54" t="str">
            <v>G368071</v>
          </cell>
          <cell r="BF54" t="str">
            <v>APJ5779</v>
          </cell>
        </row>
        <row r="55">
          <cell r="BE55" t="str">
            <v>0T90455</v>
          </cell>
          <cell r="BF55" t="str">
            <v>APJ3089</v>
          </cell>
        </row>
        <row r="56">
          <cell r="BE56" t="str">
            <v>G105914</v>
          </cell>
          <cell r="BF56" t="str">
            <v>APJ2728</v>
          </cell>
        </row>
        <row r="57">
          <cell r="BE57" t="str">
            <v>G683584</v>
          </cell>
          <cell r="BF57" t="str">
            <v>APJ5286</v>
          </cell>
        </row>
        <row r="58">
          <cell r="BE58" t="str">
            <v>0R64527</v>
          </cell>
          <cell r="BF58" t="str">
            <v>AKC6899</v>
          </cell>
        </row>
        <row r="59">
          <cell r="BE59" t="str">
            <v>5F12687</v>
          </cell>
          <cell r="BF59" t="str">
            <v>APJ0795</v>
          </cell>
        </row>
        <row r="60">
          <cell r="BE60" t="str">
            <v>0R30204</v>
          </cell>
          <cell r="BF60" t="str">
            <v>APJ2267</v>
          </cell>
        </row>
        <row r="61">
          <cell r="BE61" t="str">
            <v>5C51184</v>
          </cell>
          <cell r="BF61" t="str">
            <v>APJ2368</v>
          </cell>
        </row>
        <row r="62">
          <cell r="BE62" t="str">
            <v>V633755</v>
          </cell>
          <cell r="BF62" t="str">
            <v>APJ3535</v>
          </cell>
        </row>
        <row r="63">
          <cell r="BE63" t="str">
            <v>5F56761</v>
          </cell>
          <cell r="BF63" t="str">
            <v>APJ1567</v>
          </cell>
        </row>
        <row r="64">
          <cell r="BE64" t="str">
            <v>0p52017</v>
          </cell>
          <cell r="BF64" t="str">
            <v>APJ1918</v>
          </cell>
        </row>
        <row r="65">
          <cell r="BE65" t="str">
            <v>G681916</v>
          </cell>
          <cell r="BF65" t="str">
            <v>APJ0015</v>
          </cell>
        </row>
        <row r="66">
          <cell r="BE66" t="str">
            <v>0R62089</v>
          </cell>
          <cell r="BF66" t="str">
            <v>APJ0002</v>
          </cell>
        </row>
        <row r="67">
          <cell r="BE67" t="str">
            <v>0M27082</v>
          </cell>
          <cell r="BF67" t="str">
            <v>ARD9118</v>
          </cell>
        </row>
        <row r="68">
          <cell r="BE68" t="str">
            <v>K390186</v>
          </cell>
          <cell r="BF68" t="str">
            <v>APH8803</v>
          </cell>
        </row>
        <row r="69">
          <cell r="BE69" t="str">
            <v>G368126</v>
          </cell>
          <cell r="BF69" t="str">
            <v>APJ0699</v>
          </cell>
        </row>
        <row r="70">
          <cell r="BE70" t="str">
            <v>5C52351</v>
          </cell>
          <cell r="BF70" t="str">
            <v>APH7252</v>
          </cell>
        </row>
        <row r="71">
          <cell r="BE71" t="str">
            <v>G682332</v>
          </cell>
          <cell r="BF71" t="str">
            <v>APH7275</v>
          </cell>
        </row>
        <row r="72">
          <cell r="BE72" t="str">
            <v>5F58249</v>
          </cell>
          <cell r="BF72" t="str">
            <v>APH9139</v>
          </cell>
        </row>
        <row r="73">
          <cell r="BE73" t="str">
            <v>0K12704</v>
          </cell>
          <cell r="BF73" t="str">
            <v>APJ0558</v>
          </cell>
        </row>
        <row r="74">
          <cell r="BE74" t="str">
            <v>0M22907</v>
          </cell>
          <cell r="BF74" t="str">
            <v>APJ0318</v>
          </cell>
        </row>
        <row r="75">
          <cell r="BE75" t="str">
            <v>5E02699</v>
          </cell>
          <cell r="BF75" t="str">
            <v>APH7173</v>
          </cell>
        </row>
        <row r="76">
          <cell r="BE76" t="str">
            <v>G368121</v>
          </cell>
          <cell r="BF76" t="str">
            <v>APH8385</v>
          </cell>
        </row>
        <row r="77">
          <cell r="BE77" t="str">
            <v>V677389</v>
          </cell>
          <cell r="BF77" t="str">
            <v>APJ7258</v>
          </cell>
        </row>
        <row r="78">
          <cell r="BE78" t="str">
            <v>5e84496</v>
          </cell>
          <cell r="BF78" t="str">
            <v>Asl1168</v>
          </cell>
        </row>
        <row r="79">
          <cell r="BE79" t="str">
            <v>0M26880</v>
          </cell>
          <cell r="BF79" t="str">
            <v>APH8511</v>
          </cell>
        </row>
        <row r="80">
          <cell r="BE80" t="str">
            <v>5F57796</v>
          </cell>
          <cell r="BF80" t="str">
            <v>ASM0078</v>
          </cell>
        </row>
        <row r="81">
          <cell r="BE81" t="str">
            <v>5D13398</v>
          </cell>
          <cell r="BF81" t="str">
            <v>APH9985</v>
          </cell>
        </row>
        <row r="82">
          <cell r="BE82" t="str">
            <v>G744858</v>
          </cell>
          <cell r="BF82" t="str">
            <v>APJ9688</v>
          </cell>
        </row>
        <row r="83">
          <cell r="BE83" t="str">
            <v>G105817</v>
          </cell>
          <cell r="BF83" t="str">
            <v>APA1119</v>
          </cell>
        </row>
        <row r="84">
          <cell r="BE84" t="str">
            <v>G105913</v>
          </cell>
          <cell r="BF84" t="str">
            <v>APJ3958</v>
          </cell>
        </row>
        <row r="85">
          <cell r="BE85" t="str">
            <v>G767022</v>
          </cell>
          <cell r="BF85" t="str">
            <v>ASM8086</v>
          </cell>
        </row>
        <row r="86">
          <cell r="BE86" t="str">
            <v>5E85291</v>
          </cell>
          <cell r="BF86" t="str">
            <v>APJ5059</v>
          </cell>
        </row>
        <row r="87">
          <cell r="BE87" t="str">
            <v>0P52258</v>
          </cell>
          <cell r="BF87" t="str">
            <v>AAV9266</v>
          </cell>
        </row>
        <row r="88">
          <cell r="BE88" t="str">
            <v>G408831</v>
          </cell>
          <cell r="BF88" t="str">
            <v>RBT8287</v>
          </cell>
        </row>
        <row r="89">
          <cell r="BE89" t="str">
            <v>NT25530</v>
          </cell>
          <cell r="BF89" t="str">
            <v>APJ0271</v>
          </cell>
        </row>
        <row r="90">
          <cell r="BE90" t="str">
            <v>G368829</v>
          </cell>
          <cell r="BF90" t="str">
            <v>APJ2569</v>
          </cell>
        </row>
        <row r="91">
          <cell r="BE91" t="str">
            <v>v677326</v>
          </cell>
          <cell r="BF91" t="str">
            <v>APJ0577</v>
          </cell>
        </row>
        <row r="92">
          <cell r="BE92" t="str">
            <v>G105503</v>
          </cell>
          <cell r="BF92" t="str">
            <v>APJ0959</v>
          </cell>
        </row>
        <row r="93">
          <cell r="BE93" t="str">
            <v>5A23927</v>
          </cell>
          <cell r="BF93" t="str">
            <v>APB2222</v>
          </cell>
        </row>
        <row r="94">
          <cell r="BE94" t="str">
            <v>V841956</v>
          </cell>
          <cell r="BF94" t="str">
            <v>AKH8911</v>
          </cell>
        </row>
        <row r="95">
          <cell r="BE95" t="str">
            <v>0T67186</v>
          </cell>
          <cell r="BF95" t="str">
            <v>RBT5689</v>
          </cell>
        </row>
        <row r="96">
          <cell r="BE96" t="str">
            <v>0K12994</v>
          </cell>
          <cell r="BF96" t="str">
            <v>APJ2799</v>
          </cell>
        </row>
        <row r="97">
          <cell r="BE97" t="str">
            <v>V841954</v>
          </cell>
          <cell r="BF97" t="str">
            <v>ARG8067</v>
          </cell>
        </row>
        <row r="98">
          <cell r="BE98" t="str">
            <v>NT24701</v>
          </cell>
          <cell r="BF98" t="str">
            <v>APH7729</v>
          </cell>
        </row>
        <row r="99">
          <cell r="BE99" t="str">
            <v>5E79619</v>
          </cell>
          <cell r="BF99" t="str">
            <v>ASX2158</v>
          </cell>
        </row>
        <row r="100">
          <cell r="BE100" t="str">
            <v>0P52634</v>
          </cell>
          <cell r="BF100" t="str">
            <v>APJ1958</v>
          </cell>
        </row>
        <row r="101">
          <cell r="BE101" t="str">
            <v>0K12943</v>
          </cell>
          <cell r="BF101" t="str">
            <v>APJ0166</v>
          </cell>
        </row>
        <row r="102">
          <cell r="BE102" t="str">
            <v>5A14045</v>
          </cell>
          <cell r="BF102" t="str">
            <v>RBN3133</v>
          </cell>
        </row>
        <row r="103">
          <cell r="BE103" t="str">
            <v>NT25500</v>
          </cell>
          <cell r="BF103" t="str">
            <v>APH6827</v>
          </cell>
        </row>
        <row r="104">
          <cell r="BE104" t="str">
            <v>5F57515</v>
          </cell>
          <cell r="BF104" t="str">
            <v>APJ7889</v>
          </cell>
        </row>
        <row r="105">
          <cell r="BE105" t="str">
            <v>G106843</v>
          </cell>
          <cell r="BF105" t="str">
            <v>APJ5567</v>
          </cell>
        </row>
        <row r="106">
          <cell r="BE106" t="str">
            <v>D988392</v>
          </cell>
          <cell r="BF106" t="str">
            <v>RBN6679</v>
          </cell>
        </row>
        <row r="107">
          <cell r="BE107" t="str">
            <v>G591335</v>
          </cell>
          <cell r="BF107" t="str">
            <v>ARG8301</v>
          </cell>
        </row>
        <row r="108">
          <cell r="BE108" t="str">
            <v>NT24811</v>
          </cell>
          <cell r="BF108" t="str">
            <v>APJ5559</v>
          </cell>
        </row>
        <row r="109">
          <cell r="BE109" t="str">
            <v>G601783</v>
          </cell>
          <cell r="BF109" t="str">
            <v>APJ3128</v>
          </cell>
        </row>
        <row r="110">
          <cell r="BE110" t="str">
            <v>V419765</v>
          </cell>
          <cell r="BF110" t="str">
            <v>APJ3123</v>
          </cell>
        </row>
        <row r="111">
          <cell r="BE111" t="str">
            <v>D988445</v>
          </cell>
          <cell r="BF111" t="str">
            <v>ARL1319</v>
          </cell>
        </row>
        <row r="112">
          <cell r="BE112" t="str">
            <v>G181969</v>
          </cell>
          <cell r="BF112" t="str">
            <v>ARG8820</v>
          </cell>
        </row>
        <row r="113">
          <cell r="BE113" t="str">
            <v>G181808</v>
          </cell>
          <cell r="BF113" t="str">
            <v>APJ1628</v>
          </cell>
        </row>
        <row r="114">
          <cell r="BE114" t="str">
            <v>G717070</v>
          </cell>
          <cell r="BF114" t="str">
            <v>ARG8333</v>
          </cell>
        </row>
        <row r="115">
          <cell r="BE115" t="str">
            <v>G368564</v>
          </cell>
          <cell r="BF115" t="str">
            <v>APJ9577</v>
          </cell>
        </row>
        <row r="116">
          <cell r="BE116" t="str">
            <v>NT24646</v>
          </cell>
          <cell r="BF116" t="str">
            <v>ARL5688</v>
          </cell>
        </row>
        <row r="117">
          <cell r="BE117" t="str">
            <v>G446624</v>
          </cell>
          <cell r="BF117" t="str">
            <v>RBN2178</v>
          </cell>
        </row>
        <row r="118">
          <cell r="BE118" t="str">
            <v>0T99147</v>
          </cell>
          <cell r="BF118" t="str">
            <v>APH7027</v>
          </cell>
        </row>
        <row r="119">
          <cell r="BE119" t="str">
            <v>0T75861</v>
          </cell>
          <cell r="BF119" t="str">
            <v>RBN1997</v>
          </cell>
        </row>
        <row r="120">
          <cell r="BE120" t="str">
            <v>0T90810</v>
          </cell>
          <cell r="BF120" t="str">
            <v>APJ2882</v>
          </cell>
        </row>
        <row r="121">
          <cell r="BE121" t="str">
            <v>K785523</v>
          </cell>
          <cell r="BF121" t="str">
            <v>APH6909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75" zoomScaleNormal="75" workbookViewId="0">
      <pane ySplit="4" topLeftCell="A5" activePane="bottomLeft" state="frozenSplit"/>
      <selection pane="bottomLeft" activeCell="J18" sqref="J18"/>
    </sheetView>
  </sheetViews>
  <sheetFormatPr defaultColWidth="9" defaultRowHeight="31.5" customHeight="1"/>
  <cols>
    <col min="1" max="1" width="9" style="1" customWidth="1"/>
    <col min="2" max="3" width="5.44140625" style="1" bestFit="1" customWidth="1"/>
    <col min="4" max="4" width="32.109375" style="1" customWidth="1"/>
    <col min="5" max="5" width="13" style="1" bestFit="1" customWidth="1"/>
    <col min="6" max="6" width="13.109375" style="1" bestFit="1" customWidth="1"/>
    <col min="7" max="7" width="13.44140625" style="3" bestFit="1" customWidth="1"/>
    <col min="8" max="8" width="18" style="1" bestFit="1" customWidth="1"/>
    <col min="9" max="9" width="17.109375" style="1" bestFit="1" customWidth="1"/>
    <col min="10" max="10" width="13.21875" style="1" customWidth="1"/>
    <col min="11" max="16384" width="9" style="1"/>
  </cols>
  <sheetData>
    <row r="1" spans="1:10" ht="31.5" customHeight="1">
      <c r="A1" s="393" t="s">
        <v>70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0" ht="15.75" customHeight="1" thickBot="1">
      <c r="A2" s="56"/>
      <c r="B2" s="394"/>
      <c r="C2" s="394"/>
      <c r="D2" s="55"/>
    </row>
    <row r="3" spans="1:10" ht="31.5" hidden="1" customHeight="1">
      <c r="A3" s="2"/>
      <c r="E3" s="6">
        <v>0.6</v>
      </c>
      <c r="F3" s="6">
        <v>0.7</v>
      </c>
      <c r="G3" s="7">
        <v>0.8</v>
      </c>
      <c r="H3" s="6">
        <v>0.9</v>
      </c>
      <c r="I3" s="6">
        <v>1</v>
      </c>
    </row>
    <row r="4" spans="1:10" ht="45" customHeight="1" thickBot="1">
      <c r="A4" s="13" t="s">
        <v>49</v>
      </c>
      <c r="B4" s="391" t="s">
        <v>63</v>
      </c>
      <c r="C4" s="392"/>
      <c r="D4" s="20" t="s">
        <v>50</v>
      </c>
      <c r="E4" s="19" t="s">
        <v>7</v>
      </c>
      <c r="F4" s="14" t="s">
        <v>8</v>
      </c>
      <c r="G4" s="36" t="s">
        <v>9</v>
      </c>
      <c r="H4" s="15" t="s">
        <v>10</v>
      </c>
      <c r="I4" s="44" t="s">
        <v>11</v>
      </c>
      <c r="J4" s="54" t="s">
        <v>64</v>
      </c>
    </row>
    <row r="5" spans="1:10" s="4" customFormat="1" ht="41.25" customHeight="1">
      <c r="A5" s="386" t="s">
        <v>5</v>
      </c>
      <c r="B5" s="383">
        <v>25</v>
      </c>
      <c r="C5" s="383">
        <v>25</v>
      </c>
      <c r="D5" s="21" t="s">
        <v>36</v>
      </c>
      <c r="E5" s="12" t="s">
        <v>51</v>
      </c>
      <c r="F5" s="11" t="s">
        <v>2</v>
      </c>
      <c r="G5" s="37" t="s">
        <v>45</v>
      </c>
      <c r="H5" s="12" t="s">
        <v>1</v>
      </c>
      <c r="I5" s="11" t="s">
        <v>52</v>
      </c>
      <c r="J5" s="46">
        <v>3.5</v>
      </c>
    </row>
    <row r="6" spans="1:10" s="4" customFormat="1" ht="41.25" customHeight="1" thickBot="1">
      <c r="A6" s="388"/>
      <c r="B6" s="385"/>
      <c r="C6" s="385"/>
      <c r="D6" s="22" t="s">
        <v>37</v>
      </c>
      <c r="E6" s="28">
        <f>C5*$E$3</f>
        <v>15</v>
      </c>
      <c r="F6" s="29">
        <f>C5*$F$3</f>
        <v>17.5</v>
      </c>
      <c r="G6" s="38">
        <f>C5*$G$3</f>
        <v>20</v>
      </c>
      <c r="H6" s="28">
        <f>C5*$H$3</f>
        <v>22.5</v>
      </c>
      <c r="I6" s="29">
        <f>C5*$I$3</f>
        <v>25</v>
      </c>
      <c r="J6" s="47">
        <f>IF(J5&gt;3.5,I6,IF(J5&gt;3.2,H6,IF(J5&gt;2.9,G6,IF(J5&gt;2.6,F6,E6))))</f>
        <v>22.5</v>
      </c>
    </row>
    <row r="7" spans="1:10" s="4" customFormat="1" ht="41.25" customHeight="1">
      <c r="A7" s="386" t="s">
        <v>4</v>
      </c>
      <c r="B7" s="383">
        <v>15</v>
      </c>
      <c r="C7" s="383">
        <v>15</v>
      </c>
      <c r="D7" s="21" t="s">
        <v>38</v>
      </c>
      <c r="E7" s="12" t="s">
        <v>53</v>
      </c>
      <c r="F7" s="11" t="s">
        <v>16</v>
      </c>
      <c r="G7" s="37" t="s">
        <v>15</v>
      </c>
      <c r="H7" s="12" t="s">
        <v>17</v>
      </c>
      <c r="I7" s="45" t="s">
        <v>54</v>
      </c>
      <c r="J7" s="48">
        <v>0.8</v>
      </c>
    </row>
    <row r="8" spans="1:10" s="4" customFormat="1" ht="41.25" customHeight="1" thickBot="1">
      <c r="A8" s="388"/>
      <c r="B8" s="385"/>
      <c r="C8" s="385"/>
      <c r="D8" s="22" t="s">
        <v>28</v>
      </c>
      <c r="E8" s="30">
        <f>C7*$E$3</f>
        <v>9</v>
      </c>
      <c r="F8" s="31">
        <f>C7*$F$3</f>
        <v>10.5</v>
      </c>
      <c r="G8" s="39">
        <f>C7*$G$3</f>
        <v>12</v>
      </c>
      <c r="H8" s="30">
        <f>C7*$H$3</f>
        <v>13.5</v>
      </c>
      <c r="I8" s="31">
        <f>C7*$I$3</f>
        <v>15</v>
      </c>
      <c r="J8" s="47">
        <f>IF(J7&gt;94%,I8,IF(J7&gt;89%,H8,IF(J7&gt;84%,G8,IF(J7&gt;79%,F8,E8))))</f>
        <v>10.5</v>
      </c>
    </row>
    <row r="9" spans="1:10" s="4" customFormat="1" ht="41.25" customHeight="1">
      <c r="A9" s="386" t="s">
        <v>3</v>
      </c>
      <c r="B9" s="383">
        <v>20</v>
      </c>
      <c r="C9" s="383">
        <v>12</v>
      </c>
      <c r="D9" s="21" t="s">
        <v>29</v>
      </c>
      <c r="E9" s="12" t="s">
        <v>55</v>
      </c>
      <c r="F9" s="11" t="s">
        <v>20</v>
      </c>
      <c r="G9" s="37" t="s">
        <v>12</v>
      </c>
      <c r="H9" s="12" t="s">
        <v>18</v>
      </c>
      <c r="I9" s="11" t="s">
        <v>56</v>
      </c>
      <c r="J9" s="49">
        <v>98</v>
      </c>
    </row>
    <row r="10" spans="1:10" s="4" customFormat="1" ht="41.25" customHeight="1">
      <c r="A10" s="387"/>
      <c r="B10" s="384"/>
      <c r="C10" s="384"/>
      <c r="D10" s="23" t="s">
        <v>28</v>
      </c>
      <c r="E10" s="32">
        <f>C9*$E$3</f>
        <v>7.1999999999999993</v>
      </c>
      <c r="F10" s="33">
        <f>C9*$F$3</f>
        <v>8.3999999999999986</v>
      </c>
      <c r="G10" s="40">
        <f>C9*$G$3</f>
        <v>9.6000000000000014</v>
      </c>
      <c r="H10" s="32">
        <f>C9*$H$3</f>
        <v>10.8</v>
      </c>
      <c r="I10" s="33">
        <f>C9*$I$3</f>
        <v>12</v>
      </c>
      <c r="J10" s="50">
        <f>IF(J9&gt;98,I10,IF(J9&gt;97,H10,IF(J9&gt;96,G10,IF(J9&gt;95,F10,E10))))</f>
        <v>10.8</v>
      </c>
    </row>
    <row r="11" spans="1:10" s="4" customFormat="1" ht="41.25" customHeight="1">
      <c r="A11" s="387"/>
      <c r="B11" s="384"/>
      <c r="C11" s="384">
        <v>4</v>
      </c>
      <c r="D11" s="24" t="s">
        <v>30</v>
      </c>
      <c r="E11" s="10" t="s">
        <v>55</v>
      </c>
      <c r="F11" s="9" t="s">
        <v>20</v>
      </c>
      <c r="G11" s="41" t="s">
        <v>12</v>
      </c>
      <c r="H11" s="10" t="s">
        <v>18</v>
      </c>
      <c r="I11" s="9" t="s">
        <v>56</v>
      </c>
      <c r="J11" s="51">
        <v>98</v>
      </c>
    </row>
    <row r="12" spans="1:10" s="4" customFormat="1" ht="41.25" customHeight="1">
      <c r="A12" s="387"/>
      <c r="B12" s="384"/>
      <c r="C12" s="384"/>
      <c r="D12" s="23" t="s">
        <v>28</v>
      </c>
      <c r="E12" s="32">
        <f>C11*$E$3</f>
        <v>2.4</v>
      </c>
      <c r="F12" s="33">
        <f>C11*$F$3</f>
        <v>2.8</v>
      </c>
      <c r="G12" s="40">
        <f>C11*$G$3</f>
        <v>3.2</v>
      </c>
      <c r="H12" s="32">
        <f>C11*$H$3</f>
        <v>3.6</v>
      </c>
      <c r="I12" s="33">
        <f>C11*$I$3</f>
        <v>4</v>
      </c>
      <c r="J12" s="50">
        <f>IF(J11&gt;98,I12,IF(J11&gt;97,H12,IF(J11&gt;96,G12,IF(J11&gt;95,F12,E12))))</f>
        <v>3.6</v>
      </c>
    </row>
    <row r="13" spans="1:10" s="4" customFormat="1" ht="41.25" customHeight="1">
      <c r="A13" s="387"/>
      <c r="B13" s="384"/>
      <c r="C13" s="384">
        <v>4</v>
      </c>
      <c r="D13" s="24" t="s">
        <v>31</v>
      </c>
      <c r="E13" s="10" t="s">
        <v>57</v>
      </c>
      <c r="F13" s="9" t="s">
        <v>22</v>
      </c>
      <c r="G13" s="41" t="s">
        <v>19</v>
      </c>
      <c r="H13" s="10" t="s">
        <v>21</v>
      </c>
      <c r="I13" s="9" t="s">
        <v>58</v>
      </c>
      <c r="J13" s="51">
        <v>88</v>
      </c>
    </row>
    <row r="14" spans="1:10" s="4" customFormat="1" ht="41.25" customHeight="1" thickBot="1">
      <c r="A14" s="388"/>
      <c r="B14" s="385"/>
      <c r="C14" s="385"/>
      <c r="D14" s="22" t="s">
        <v>28</v>
      </c>
      <c r="E14" s="28">
        <f>C13*$E$3</f>
        <v>2.4</v>
      </c>
      <c r="F14" s="29">
        <f>C13*$F$3</f>
        <v>2.8</v>
      </c>
      <c r="G14" s="38">
        <f>C13*$G$3</f>
        <v>3.2</v>
      </c>
      <c r="H14" s="28">
        <f>C13*$H$3</f>
        <v>3.6</v>
      </c>
      <c r="I14" s="29">
        <f>C13*$I$3</f>
        <v>4</v>
      </c>
      <c r="J14" s="47">
        <f>IF(J13&gt;88,I14,IF(J13&gt;87,H14,IF(J13&gt;86,G14,IF(J13&gt;85,F14,E14))))</f>
        <v>3.6</v>
      </c>
    </row>
    <row r="15" spans="1:10" s="4" customFormat="1" ht="41.25" customHeight="1">
      <c r="A15" s="386" t="s">
        <v>0</v>
      </c>
      <c r="B15" s="383">
        <v>20</v>
      </c>
      <c r="C15" s="383">
        <v>10</v>
      </c>
      <c r="D15" s="21" t="s">
        <v>32</v>
      </c>
      <c r="E15" s="12" t="s">
        <v>59</v>
      </c>
      <c r="F15" s="11" t="s">
        <v>24</v>
      </c>
      <c r="G15" s="37" t="s">
        <v>25</v>
      </c>
      <c r="H15" s="12" t="s">
        <v>23</v>
      </c>
      <c r="I15" s="11" t="s">
        <v>60</v>
      </c>
      <c r="J15" s="49">
        <v>82</v>
      </c>
    </row>
    <row r="16" spans="1:10" s="4" customFormat="1" ht="41.25" customHeight="1">
      <c r="A16" s="387"/>
      <c r="B16" s="384"/>
      <c r="C16" s="384"/>
      <c r="D16" s="23" t="s">
        <v>28</v>
      </c>
      <c r="E16" s="32">
        <f>C15*$E$3</f>
        <v>6</v>
      </c>
      <c r="F16" s="33">
        <f>C15*$F$3</f>
        <v>7</v>
      </c>
      <c r="G16" s="40">
        <f>C15*$G$3</f>
        <v>8</v>
      </c>
      <c r="H16" s="32">
        <f>C15*$H$3</f>
        <v>9</v>
      </c>
      <c r="I16" s="33">
        <f>C15*$I$3</f>
        <v>10</v>
      </c>
      <c r="J16" s="50">
        <f>IF(J15&gt;84,I16,IF(J15&gt;82,H16,IF(J15&gt;79,G16,IF(J15&gt;77,F16,E16))))</f>
        <v>8</v>
      </c>
    </row>
    <row r="17" spans="1:10" s="4" customFormat="1" ht="41.25" customHeight="1">
      <c r="A17" s="387"/>
      <c r="B17" s="384"/>
      <c r="C17" s="384">
        <v>10</v>
      </c>
      <c r="D17" s="24" t="s">
        <v>33</v>
      </c>
      <c r="E17" s="10" t="s">
        <v>61</v>
      </c>
      <c r="F17" s="9" t="s">
        <v>23</v>
      </c>
      <c r="G17" s="41" t="s">
        <v>26</v>
      </c>
      <c r="H17" s="10" t="s">
        <v>27</v>
      </c>
      <c r="I17" s="9" t="s">
        <v>62</v>
      </c>
      <c r="J17" s="51">
        <v>87</v>
      </c>
    </row>
    <row r="18" spans="1:10" s="4" customFormat="1" ht="41.25" customHeight="1" thickBot="1">
      <c r="A18" s="388"/>
      <c r="B18" s="385"/>
      <c r="C18" s="385"/>
      <c r="D18" s="22" t="s">
        <v>28</v>
      </c>
      <c r="E18" s="28">
        <f>C17*$E$3</f>
        <v>6</v>
      </c>
      <c r="F18" s="29">
        <f>C17*$F$3</f>
        <v>7</v>
      </c>
      <c r="G18" s="38">
        <f>C17*$G$3</f>
        <v>8</v>
      </c>
      <c r="H18" s="28">
        <f>C17*$H$3</f>
        <v>9</v>
      </c>
      <c r="I18" s="29">
        <f>C17*$I$3</f>
        <v>10</v>
      </c>
      <c r="J18" s="47">
        <f>IF(J17&gt;89,I18,IF(J17&gt;87,H18,IF(J17&gt;84,G18,IF(J17&gt;82,F18,E18))))</f>
        <v>8</v>
      </c>
    </row>
    <row r="19" spans="1:10" s="4" customFormat="1" ht="41.25" customHeight="1">
      <c r="A19" s="386" t="s">
        <v>34</v>
      </c>
      <c r="B19" s="383">
        <v>20</v>
      </c>
      <c r="C19" s="16">
        <v>10</v>
      </c>
      <c r="D19" s="25" t="s">
        <v>35</v>
      </c>
      <c r="E19" s="34">
        <v>2</v>
      </c>
      <c r="F19" s="35">
        <v>4</v>
      </c>
      <c r="G19" s="42">
        <v>6</v>
      </c>
      <c r="H19" s="34">
        <v>8</v>
      </c>
      <c r="I19" s="35">
        <v>10</v>
      </c>
      <c r="J19" s="52" t="s">
        <v>46</v>
      </c>
    </row>
    <row r="20" spans="1:10" s="4" customFormat="1" ht="41.25" customHeight="1">
      <c r="A20" s="387"/>
      <c r="B20" s="384"/>
      <c r="C20" s="17">
        <v>5</v>
      </c>
      <c r="D20" s="26" t="s">
        <v>6</v>
      </c>
      <c r="E20" s="32">
        <v>1</v>
      </c>
      <c r="F20" s="33">
        <v>2</v>
      </c>
      <c r="G20" s="40">
        <v>3</v>
      </c>
      <c r="H20" s="32">
        <v>4</v>
      </c>
      <c r="I20" s="33">
        <v>5</v>
      </c>
      <c r="J20" s="50" t="s">
        <v>47</v>
      </c>
    </row>
    <row r="21" spans="1:10" s="4" customFormat="1" ht="41.25" customHeight="1" thickBot="1">
      <c r="A21" s="388"/>
      <c r="B21" s="385"/>
      <c r="C21" s="18">
        <v>5</v>
      </c>
      <c r="D21" s="27" t="s">
        <v>14</v>
      </c>
      <c r="E21" s="28">
        <v>1</v>
      </c>
      <c r="F21" s="29">
        <v>2</v>
      </c>
      <c r="G21" s="43">
        <v>3</v>
      </c>
      <c r="H21" s="28">
        <v>4</v>
      </c>
      <c r="I21" s="29">
        <v>5</v>
      </c>
      <c r="J21" s="47" t="s">
        <v>48</v>
      </c>
    </row>
    <row r="22" spans="1:10" s="4" customFormat="1" ht="41.25" customHeight="1" thickBot="1">
      <c r="A22" s="395" t="s">
        <v>43</v>
      </c>
      <c r="B22" s="396"/>
      <c r="C22" s="396"/>
      <c r="D22" s="396"/>
      <c r="E22" s="396"/>
      <c r="F22" s="396"/>
      <c r="G22" s="396"/>
      <c r="H22" s="396"/>
      <c r="I22" s="397"/>
      <c r="J22" s="53">
        <f>J6+J8+J10+J12+J14+J16+J18+J19+J20+J21</f>
        <v>83</v>
      </c>
    </row>
    <row r="23" spans="1:10" s="4" customFormat="1" ht="22.5" customHeight="1">
      <c r="B23" s="58">
        <f>B19+B15+B9+B7+B5</f>
        <v>100</v>
      </c>
      <c r="C23" s="58">
        <f>C21+C20+C19+C17+C15+C13+C11+C9+C7+C5</f>
        <v>100</v>
      </c>
      <c r="E23" s="5"/>
      <c r="F23" s="5"/>
      <c r="G23" s="5"/>
      <c r="H23" s="5"/>
      <c r="I23" s="5"/>
      <c r="J23" s="5"/>
    </row>
    <row r="24" spans="1:10" ht="25.5" customHeight="1">
      <c r="A24" s="390" t="s">
        <v>44</v>
      </c>
      <c r="B24" s="389"/>
      <c r="C24" s="389"/>
      <c r="D24" s="57" t="s">
        <v>66</v>
      </c>
    </row>
    <row r="25" spans="1:10" ht="25.5" customHeight="1">
      <c r="A25" s="389" t="s">
        <v>67</v>
      </c>
      <c r="B25" s="389"/>
      <c r="C25" s="389"/>
      <c r="D25" s="59">
        <v>0.5</v>
      </c>
      <c r="G25" s="1"/>
    </row>
    <row r="26" spans="1:10" ht="25.5" customHeight="1">
      <c r="A26" s="389" t="s">
        <v>39</v>
      </c>
      <c r="B26" s="389"/>
      <c r="C26" s="389"/>
      <c r="D26" s="59">
        <v>0.7</v>
      </c>
    </row>
    <row r="27" spans="1:10" ht="25.5" customHeight="1">
      <c r="A27" s="389" t="s">
        <v>40</v>
      </c>
      <c r="B27" s="389"/>
      <c r="C27" s="389"/>
      <c r="D27" s="59">
        <v>1</v>
      </c>
    </row>
    <row r="28" spans="1:10" ht="25.5" customHeight="1">
      <c r="A28" s="389" t="s">
        <v>41</v>
      </c>
      <c r="B28" s="389"/>
      <c r="C28" s="389"/>
      <c r="D28" s="59">
        <v>1.1000000000000001</v>
      </c>
    </row>
    <row r="29" spans="1:10" ht="25.5" customHeight="1">
      <c r="A29" s="389" t="s">
        <v>42</v>
      </c>
      <c r="B29" s="389"/>
      <c r="C29" s="389"/>
      <c r="D29" s="59">
        <v>1.2</v>
      </c>
    </row>
    <row r="30" spans="1:10" ht="25.5" customHeight="1">
      <c r="A30" s="389" t="s">
        <v>68</v>
      </c>
      <c r="B30" s="389"/>
      <c r="C30" s="389"/>
      <c r="D30" s="59">
        <v>1.3</v>
      </c>
    </row>
  </sheetData>
  <mergeCells count="28">
    <mergeCell ref="A30:C30"/>
    <mergeCell ref="A24:C24"/>
    <mergeCell ref="B4:C4"/>
    <mergeCell ref="A1:J1"/>
    <mergeCell ref="B2:C2"/>
    <mergeCell ref="A22:I22"/>
    <mergeCell ref="A25:C25"/>
    <mergeCell ref="A26:C26"/>
    <mergeCell ref="A27:C27"/>
    <mergeCell ref="A28:C28"/>
    <mergeCell ref="A29:C29"/>
    <mergeCell ref="B19:B21"/>
    <mergeCell ref="A5:A6"/>
    <mergeCell ref="A7:A8"/>
    <mergeCell ref="C9:C10"/>
    <mergeCell ref="A15:A18"/>
    <mergeCell ref="A9:A14"/>
    <mergeCell ref="A19:A21"/>
    <mergeCell ref="B15:B18"/>
    <mergeCell ref="B9:B14"/>
    <mergeCell ref="B7:B8"/>
    <mergeCell ref="C15:C16"/>
    <mergeCell ref="C17:C18"/>
    <mergeCell ref="B5:B6"/>
    <mergeCell ref="C5:C6"/>
    <mergeCell ref="C7:C8"/>
    <mergeCell ref="C11:C12"/>
    <mergeCell ref="C13:C14"/>
  </mergeCells>
  <phoneticPr fontId="3" type="noConversion"/>
  <pageMargins left="0.35433070866141736" right="0.15748031496062992" top="0.70866141732283472" bottom="0.15748031496062992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>
      <selection activeCell="E10" sqref="E10"/>
    </sheetView>
  </sheetViews>
  <sheetFormatPr defaultColWidth="9" defaultRowHeight="15"/>
  <cols>
    <col min="1" max="1" width="11.109375" style="113" customWidth="1"/>
    <col min="2" max="2" width="10" style="113" customWidth="1"/>
    <col min="3" max="3" width="7.33203125" style="113" customWidth="1"/>
    <col min="4" max="4" width="8" style="113" customWidth="1"/>
    <col min="5" max="5" width="7.33203125" style="255" customWidth="1"/>
    <col min="6" max="6" width="8.33203125" style="113" hidden="1" customWidth="1"/>
    <col min="7" max="7" width="8.5546875" style="113" customWidth="1"/>
    <col min="8" max="8" width="8.109375" style="255" customWidth="1"/>
    <col min="9" max="17" width="7.21875" style="117" customWidth="1"/>
    <col min="18" max="18" width="6.33203125" style="117" customWidth="1"/>
    <col min="19" max="16384" width="9" style="98"/>
  </cols>
  <sheetData>
    <row r="1" spans="1:18" s="96" customFormat="1" ht="29.25" customHeight="1">
      <c r="A1" s="501" t="s">
        <v>373</v>
      </c>
      <c r="B1" s="501"/>
      <c r="C1" s="501"/>
      <c r="D1" s="501"/>
      <c r="E1" s="501"/>
      <c r="F1" s="501"/>
      <c r="G1" s="501"/>
      <c r="H1" s="501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245" customFormat="1" ht="57.75" customHeight="1">
      <c r="A2" s="240" t="s">
        <v>337</v>
      </c>
      <c r="B2" s="240" t="s">
        <v>317</v>
      </c>
      <c r="C2" s="241" t="s">
        <v>331</v>
      </c>
      <c r="D2" s="313" t="s">
        <v>356</v>
      </c>
      <c r="E2" s="243" t="s">
        <v>332</v>
      </c>
      <c r="F2" s="313" t="s">
        <v>357</v>
      </c>
      <c r="G2" s="242" t="s">
        <v>358</v>
      </c>
      <c r="H2" s="244" t="s">
        <v>332</v>
      </c>
      <c r="I2" s="275" t="s">
        <v>363</v>
      </c>
      <c r="J2" s="275" t="s">
        <v>364</v>
      </c>
      <c r="K2" s="275" t="s">
        <v>365</v>
      </c>
      <c r="L2" s="275" t="s">
        <v>366</v>
      </c>
      <c r="M2" s="275" t="s">
        <v>367</v>
      </c>
      <c r="N2" s="275" t="s">
        <v>368</v>
      </c>
      <c r="O2" s="275" t="s">
        <v>369</v>
      </c>
      <c r="P2" s="275" t="s">
        <v>370</v>
      </c>
      <c r="Q2" s="275" t="s">
        <v>372</v>
      </c>
      <c r="R2" s="275" t="s">
        <v>371</v>
      </c>
    </row>
    <row r="3" spans="1:18" s="245" customFormat="1" ht="21.75" customHeight="1">
      <c r="A3" s="502" t="s">
        <v>333</v>
      </c>
      <c r="B3" s="240" t="s">
        <v>327</v>
      </c>
      <c r="C3" s="240">
        <f>COUNTIFS(成交客戶_10!AA:AA,$B3)</f>
        <v>0</v>
      </c>
      <c r="D3" s="240">
        <f>G3+F3</f>
        <v>0</v>
      </c>
      <c r="E3" s="291" t="e">
        <f t="shared" ref="E3:E5" si="0">(C3-D3)/C3</f>
        <v>#DIV/0!</v>
      </c>
      <c r="F3" s="240">
        <f>COUNTIFS(成交客戶_10!AA:AA,$B3,成交客戶_10!AH:AH,"V")</f>
        <v>0</v>
      </c>
      <c r="G3" s="240">
        <f>COUNTIFS(成交客戶_10!AA:AA,$B3,成交客戶_10!AH:AH,"N")</f>
        <v>0</v>
      </c>
      <c r="H3" s="292" t="e">
        <f t="shared" ref="H3:H5" si="1">(C3-G3)/C3</f>
        <v>#DIV/0!</v>
      </c>
      <c r="I3" s="261">
        <f>COUNTIFS(成交客戶_10!AA:AA,$B3,成交客戶_10!AI:AI,"N")</f>
        <v>0</v>
      </c>
      <c r="J3" s="261">
        <f>COUNTIFS(成交客戶_10!AA:AA,$B3,成交客戶_10!AJ:AJ,"N")</f>
        <v>0</v>
      </c>
      <c r="K3" s="262">
        <f>COUNTIFS(成交客戶_10!AA:AA,$B3,成交客戶_10!AK:AK,"N")</f>
        <v>0</v>
      </c>
      <c r="L3" s="262">
        <f>COUNTIFS(成交客戶_10!AA:AA,B3,成交客戶_10!AL:AL,"N")</f>
        <v>0</v>
      </c>
      <c r="M3" s="262">
        <f>COUNTIFS(成交客戶_10!AA:AA,$B3,成交客戶_10!AM:AM,"N")</f>
        <v>0</v>
      </c>
      <c r="N3" s="262">
        <f>COUNTIFS(成交客戶_10!AA:AA,$B3,成交客戶_10!AN:AN,"N")</f>
        <v>0</v>
      </c>
      <c r="O3" s="262">
        <f>COUNTIFS(成交客戶_10!AA:AA,$B3,成交客戶_10!AO:AO,"N")</f>
        <v>0</v>
      </c>
      <c r="P3" s="262">
        <f>COUNTIFS(成交客戶_10!AA:AA,$B3,成交客戶_10!AP:AP,"N")</f>
        <v>0</v>
      </c>
      <c r="Q3" s="262">
        <f>COUNTIFS(成交客戶_10!AA:AA,$B3,成交客戶_10!AQ:AQ,"V")</f>
        <v>0</v>
      </c>
      <c r="R3" s="262">
        <f>COUNTIFS(成交客戶_10!AA:AA,$B3,成交客戶_10!AQ:AQ,"N")</f>
        <v>0</v>
      </c>
    </row>
    <row r="4" spans="1:18" s="245" customFormat="1" ht="21.75" customHeight="1">
      <c r="A4" s="503"/>
      <c r="B4" s="240" t="s">
        <v>328</v>
      </c>
      <c r="C4" s="240">
        <f>COUNTIFS(成交客戶_10!AA:AA,$B4)</f>
        <v>0</v>
      </c>
      <c r="D4" s="240">
        <f t="shared" ref="D4:D5" si="2">G4+F4</f>
        <v>0</v>
      </c>
      <c r="E4" s="246" t="e">
        <f t="shared" si="0"/>
        <v>#DIV/0!</v>
      </c>
      <c r="F4" s="240">
        <f>COUNTIFS(成交客戶_10!AA:AA,$B4,成交客戶_10!AH:AH,"V")</f>
        <v>0</v>
      </c>
      <c r="G4" s="240">
        <f>COUNTIFS(成交客戶_10!AA:AA,$B4,成交客戶_10!AH:AH,"N")</f>
        <v>0</v>
      </c>
      <c r="H4" s="247" t="e">
        <f t="shared" si="1"/>
        <v>#DIV/0!</v>
      </c>
      <c r="I4" s="263">
        <f>COUNTIFS(成交客戶_10!AA:AA,$B4,成交客戶_10!AI:AI,"N")</f>
        <v>0</v>
      </c>
      <c r="J4" s="263">
        <f>COUNTIFS(成交客戶_10!AA:AA,$B4,成交客戶_10!AJ:AJ,"N")</f>
        <v>0</v>
      </c>
      <c r="K4" s="248">
        <f>COUNTIFS(成交客戶_10!AA:AA,$B4,成交客戶_10!AK:AK,"N")</f>
        <v>0</v>
      </c>
      <c r="L4" s="248">
        <f>COUNTIFS(成交客戶_10!AA:AA,B4,成交客戶_10!AL:AL,"N")</f>
        <v>0</v>
      </c>
      <c r="M4" s="248">
        <f>COUNTIFS(成交客戶_10!AA:AA,$B4,成交客戶_10!AM:AM,"N")</f>
        <v>0</v>
      </c>
      <c r="N4" s="248">
        <f>COUNTIFS(成交客戶_10!AA:AA,$B4,成交客戶_10!AN:AN,"N")</f>
        <v>0</v>
      </c>
      <c r="O4" s="248">
        <f>COUNTIFS(成交客戶_10!AA:AA,$B4,成交客戶_10!AO:AO,"N")</f>
        <v>0</v>
      </c>
      <c r="P4" s="262">
        <f>COUNTIFS(成交客戶_10!AA:AA,$B4,成交客戶_10!AP:AP,"N")</f>
        <v>0</v>
      </c>
      <c r="Q4" s="262">
        <f>COUNTIFS(成交客戶_10!AA:AA,$B4,成交客戶_10!AQ:AQ,"V")</f>
        <v>0</v>
      </c>
      <c r="R4" s="262">
        <f>COUNTIFS(成交客戶_10!AA:AA,$B4,成交客戶_10!AQ:AQ,"N")</f>
        <v>0</v>
      </c>
    </row>
    <row r="5" spans="1:18" s="245" customFormat="1" ht="21.75" customHeight="1">
      <c r="A5" s="503"/>
      <c r="B5" s="240" t="s">
        <v>329</v>
      </c>
      <c r="C5" s="240">
        <f>COUNTIFS(成交客戶_10!AA:AA,$B5)</f>
        <v>0</v>
      </c>
      <c r="D5" s="240">
        <f t="shared" si="2"/>
        <v>0</v>
      </c>
      <c r="E5" s="291" t="e">
        <f t="shared" si="0"/>
        <v>#DIV/0!</v>
      </c>
      <c r="F5" s="240">
        <f>COUNTIFS(成交客戶_10!AA:AA,$B5,成交客戶_10!AH:AH,"V")</f>
        <v>0</v>
      </c>
      <c r="G5" s="240">
        <f>COUNTIFS(成交客戶_10!AA:AA,$B5,成交客戶_10!AH:AH,"N")</f>
        <v>0</v>
      </c>
      <c r="H5" s="292" t="e">
        <f t="shared" si="1"/>
        <v>#DIV/0!</v>
      </c>
      <c r="I5" s="263">
        <f>COUNTIFS(成交客戶_10!AA:AA,$B5,成交客戶_10!AI:AI,"N")</f>
        <v>0</v>
      </c>
      <c r="J5" s="263">
        <f>COUNTIFS(成交客戶_10!AA:AA,$B5,成交客戶_10!AJ:AJ,"N")</f>
        <v>0</v>
      </c>
      <c r="K5" s="248">
        <f>COUNTIFS(成交客戶_10!AA:AA,$B5,成交客戶_10!AK:AK,"N")</f>
        <v>0</v>
      </c>
      <c r="L5" s="248">
        <f>COUNTIFS(成交客戶_10!AA:AA,B5,成交客戶_10!AL:AL,"N")</f>
        <v>0</v>
      </c>
      <c r="M5" s="248">
        <f>COUNTIFS(成交客戶_10!AA:AA,$B5,成交客戶_10!AM:AM,"N")</f>
        <v>0</v>
      </c>
      <c r="N5" s="248">
        <f>COUNTIFS(成交客戶_10!AA:AA,$B5,成交客戶_10!AN:AN,"N")</f>
        <v>0</v>
      </c>
      <c r="O5" s="248">
        <f>COUNTIFS(成交客戶_10!AA:AA,$B5,成交客戶_10!AO:AO,"N")</f>
        <v>0</v>
      </c>
      <c r="P5" s="262">
        <f>COUNTIFS(成交客戶_10!AA:AA,$B5,成交客戶_10!AP:AP,"N")</f>
        <v>0</v>
      </c>
      <c r="Q5" s="262">
        <f>COUNTIFS(成交客戶_10!AA:AA,$B5,成交客戶_10!AQ:AQ,"V")</f>
        <v>0</v>
      </c>
      <c r="R5" s="262">
        <f>COUNTIFS(成交客戶_10!AA:AA,$B5,成交客戶_10!AQ:AQ,"N")</f>
        <v>0</v>
      </c>
    </row>
    <row r="6" spans="1:18" s="245" customFormat="1" ht="21.75" customHeight="1">
      <c r="A6" s="504"/>
      <c r="B6" s="258" t="s">
        <v>330</v>
      </c>
      <c r="C6" s="258">
        <f>SUM(C3:C5)</f>
        <v>0</v>
      </c>
      <c r="D6" s="258">
        <f>SUM(D3:D5)</f>
        <v>0</v>
      </c>
      <c r="E6" s="314" t="e">
        <f>(C6-D6)/C6</f>
        <v>#DIV/0!</v>
      </c>
      <c r="F6" s="259">
        <f>SUM(F3:F5)</f>
        <v>0</v>
      </c>
      <c r="G6" s="259">
        <f>SUM(G3:G5)</f>
        <v>0</v>
      </c>
      <c r="H6" s="310" t="e">
        <f>(C6-G6)/C6</f>
        <v>#DIV/0!</v>
      </c>
      <c r="I6" s="273">
        <f>SUM(I3:I5)</f>
        <v>0</v>
      </c>
      <c r="J6" s="273">
        <f>SUM(J3:J5)</f>
        <v>0</v>
      </c>
      <c r="K6" s="259">
        <f t="shared" ref="K6:R6" si="3">SUM(K3:K5)</f>
        <v>0</v>
      </c>
      <c r="L6" s="259">
        <f t="shared" si="3"/>
        <v>0</v>
      </c>
      <c r="M6" s="259">
        <f t="shared" si="3"/>
        <v>0</v>
      </c>
      <c r="N6" s="259">
        <f t="shared" si="3"/>
        <v>0</v>
      </c>
      <c r="O6" s="274">
        <f t="shared" si="3"/>
        <v>0</v>
      </c>
      <c r="P6" s="274">
        <f t="shared" si="3"/>
        <v>0</v>
      </c>
      <c r="Q6" s="274">
        <f t="shared" si="3"/>
        <v>0</v>
      </c>
      <c r="R6" s="274">
        <f t="shared" si="3"/>
        <v>0</v>
      </c>
    </row>
    <row r="7" spans="1:18" s="173" customFormat="1" ht="21.75" customHeight="1">
      <c r="A7" s="502" t="s">
        <v>334</v>
      </c>
      <c r="B7" s="240" t="s">
        <v>290</v>
      </c>
      <c r="C7" s="240">
        <f>COUNTIFS(成交客戶_10!AA:AA,$B7)</f>
        <v>0</v>
      </c>
      <c r="D7" s="240">
        <f t="shared" ref="D7:D17" si="4">G7+F7</f>
        <v>0</v>
      </c>
      <c r="E7" s="291" t="e">
        <f t="shared" ref="E7:E17" si="5">(C7-D7)/C7</f>
        <v>#DIV/0!</v>
      </c>
      <c r="F7" s="240">
        <f>COUNTIFS(成交客戶_10!AA:AA,$B7,成交客戶_10!AH:AH,"V")</f>
        <v>0</v>
      </c>
      <c r="G7" s="240">
        <f>COUNTIFS(成交客戶_10!AA:AA,$B7,成交客戶_10!AH:AH,"N")</f>
        <v>0</v>
      </c>
      <c r="H7" s="292" t="e">
        <f t="shared" ref="H7:H17" si="6">(C7-G7)/C7</f>
        <v>#DIV/0!</v>
      </c>
      <c r="I7" s="264">
        <f>COUNTIFS(成交客戶_10!AA:AA,$B7,成交客戶_10!AI:AI,"N")</f>
        <v>0</v>
      </c>
      <c r="J7" s="264">
        <f>COUNTIFS(成交客戶_10!AA:AA,$B7,成交客戶_10!AJ:AJ,"N")</f>
        <v>0</v>
      </c>
      <c r="K7" s="265">
        <f>COUNTIFS(成交客戶_10!AA:AA,$B7,成交客戶_10!AK:AK,"N")</f>
        <v>0</v>
      </c>
      <c r="L7" s="265">
        <f>COUNTIFS(成交客戶_10!AA:AA,B7,成交客戶_10!AL:AL,"N")</f>
        <v>0</v>
      </c>
      <c r="M7" s="265">
        <f>COUNTIFS(成交客戶_10!AA:AA,$B7,成交客戶_10!AM:AM,"N")</f>
        <v>0</v>
      </c>
      <c r="N7" s="265">
        <f>COUNTIFS(成交客戶_10!AA:AA,$B7,成交客戶_10!AN:AN,"N")</f>
        <v>0</v>
      </c>
      <c r="O7" s="265">
        <f>COUNTIFS(成交客戶_10!AA:AA,$B7,成交客戶_10!AO:AO,"N")</f>
        <v>0</v>
      </c>
      <c r="P7" s="266">
        <f>COUNTIFS(成交客戶_10!AA:AA,$B7,成交客戶_10!AP:AP,"N")</f>
        <v>0</v>
      </c>
      <c r="Q7" s="266">
        <f>COUNTIFS(成交客戶_10!AA:AA,$B7,成交客戶_10!AQ:AQ,"V")</f>
        <v>0</v>
      </c>
      <c r="R7" s="266">
        <f>COUNTIFS(成交客戶_10!AA:AA,$B7,成交客戶_10!AQ:AQ,"N")</f>
        <v>0</v>
      </c>
    </row>
    <row r="8" spans="1:18" s="173" customFormat="1" ht="21.75" customHeight="1">
      <c r="A8" s="503"/>
      <c r="B8" s="240" t="s">
        <v>291</v>
      </c>
      <c r="C8" s="240">
        <f>COUNTIFS(成交客戶_10!AA:AA,$B8)</f>
        <v>0</v>
      </c>
      <c r="D8" s="240">
        <f t="shared" si="4"/>
        <v>0</v>
      </c>
      <c r="E8" s="246" t="e">
        <f t="shared" si="5"/>
        <v>#DIV/0!</v>
      </c>
      <c r="F8" s="240">
        <f>COUNTIFS(成交客戶_10!AA:AA,$B8,成交客戶_10!AH:AH,"V")</f>
        <v>0</v>
      </c>
      <c r="G8" s="240">
        <f>COUNTIFS(成交客戶_10!AA:AA,$B8,成交客戶_10!AH:AH,"N")</f>
        <v>0</v>
      </c>
      <c r="H8" s="247" t="e">
        <f t="shared" si="6"/>
        <v>#DIV/0!</v>
      </c>
      <c r="I8" s="267">
        <f>COUNTIFS(成交客戶_10!AA:AA,$B8,成交客戶_10!AI:AI,"N")</f>
        <v>0</v>
      </c>
      <c r="J8" s="267">
        <f>COUNTIFS(成交客戶_10!AA:AA,$B8,成交客戶_10!AJ:AJ,"N")</f>
        <v>0</v>
      </c>
      <c r="K8" s="265">
        <f>COUNTIFS(成交客戶_10!AA:AA,$B8,成交客戶_10!AK:AK,"N")</f>
        <v>0</v>
      </c>
      <c r="L8" s="265">
        <f>COUNTIFS(成交客戶_10!AA:AA,B8,成交客戶_10!AL:AL,"N")</f>
        <v>0</v>
      </c>
      <c r="M8" s="265">
        <f>COUNTIFS(成交客戶_10!AA:AA,$B8,成交客戶_10!AM:AM,"N")</f>
        <v>0</v>
      </c>
      <c r="N8" s="265">
        <f>COUNTIFS(成交客戶_10!AA:AA,$B8,成交客戶_10!AN:AN,"N")</f>
        <v>0</v>
      </c>
      <c r="O8" s="265">
        <f>COUNTIFS(成交客戶_10!AA:AA,$B8,成交客戶_10!AO:AO,"N")</f>
        <v>0</v>
      </c>
      <c r="P8" s="266">
        <f>COUNTIFS(成交客戶_10!AA:AA,$B8,成交客戶_10!AP:AP,"N")</f>
        <v>0</v>
      </c>
      <c r="Q8" s="266">
        <f>COUNTIFS(成交客戶_10!AA:AA,$B8,成交客戶_10!AQ:AQ,"V")</f>
        <v>0</v>
      </c>
      <c r="R8" s="266">
        <f>COUNTIFS(成交客戶_10!AA:AA,$B8,成交客戶_10!AQ:AQ,"N")</f>
        <v>0</v>
      </c>
    </row>
    <row r="9" spans="1:18" s="173" customFormat="1" ht="21.75" customHeight="1">
      <c r="A9" s="503"/>
      <c r="B9" s="240" t="s">
        <v>292</v>
      </c>
      <c r="C9" s="240">
        <f>COUNTIFS(成交客戶_10!AA:AA,$B9)</f>
        <v>0</v>
      </c>
      <c r="D9" s="240">
        <f t="shared" si="4"/>
        <v>0</v>
      </c>
      <c r="E9" s="246" t="e">
        <f t="shared" si="5"/>
        <v>#DIV/0!</v>
      </c>
      <c r="F9" s="240">
        <f>COUNTIFS(成交客戶_10!AA:AA,$B9,成交客戶_10!AH:AH,"V")</f>
        <v>0</v>
      </c>
      <c r="G9" s="240">
        <f>COUNTIFS(成交客戶_10!AA:AA,$B9,成交客戶_10!AH:AH,"N")</f>
        <v>0</v>
      </c>
      <c r="H9" s="247" t="e">
        <f t="shared" si="6"/>
        <v>#DIV/0!</v>
      </c>
      <c r="I9" s="268">
        <f>COUNTIFS(成交客戶_10!AA:AA,$B9,成交客戶_10!AI:AI,"N")</f>
        <v>0</v>
      </c>
      <c r="J9" s="268">
        <f>COUNTIFS(成交客戶_10!AA:AA,$B9,成交客戶_10!AJ:AJ,"N")</f>
        <v>0</v>
      </c>
      <c r="K9" s="266">
        <f>COUNTIFS(成交客戶_10!AA:AA,$B9,成交客戶_10!AK:AK,"N")</f>
        <v>0</v>
      </c>
      <c r="L9" s="266">
        <f>COUNTIFS(成交客戶_10!AA:AA,B9,成交客戶_10!AL:AL,"N")</f>
        <v>0</v>
      </c>
      <c r="M9" s="266">
        <f>COUNTIFS(成交客戶_10!AA:AA,$B9,成交客戶_10!AM:AM,"N")</f>
        <v>0</v>
      </c>
      <c r="N9" s="266">
        <f>COUNTIFS(成交客戶_10!AA:AA,$B9,成交客戶_10!AN:AN,"N")</f>
        <v>0</v>
      </c>
      <c r="O9" s="266">
        <f>COUNTIFS(成交客戶_10!AA:AA,$B9,成交客戶_10!AO:AO,"N")</f>
        <v>0</v>
      </c>
      <c r="P9" s="266">
        <f>COUNTIFS(成交客戶_10!AA:AA,$B9,成交客戶_10!AP:AP,"N")</f>
        <v>0</v>
      </c>
      <c r="Q9" s="266">
        <f>COUNTIFS(成交客戶_10!AA:AA,$B9,成交客戶_10!AQ:AQ,"V")</f>
        <v>0</v>
      </c>
      <c r="R9" s="266">
        <f>COUNTIFS(成交客戶_10!AA:AA,$B9,成交客戶_10!AQ:AQ,"N")</f>
        <v>0</v>
      </c>
    </row>
    <row r="10" spans="1:18" s="173" customFormat="1" ht="21.75" customHeight="1">
      <c r="A10" s="503"/>
      <c r="B10" s="240" t="s">
        <v>293</v>
      </c>
      <c r="C10" s="240">
        <f>COUNTIFS(成交客戶_10!AA:AA,$B10)</f>
        <v>0</v>
      </c>
      <c r="D10" s="240">
        <f t="shared" si="4"/>
        <v>0</v>
      </c>
      <c r="E10" s="246" t="e">
        <f t="shared" si="5"/>
        <v>#DIV/0!</v>
      </c>
      <c r="F10" s="248">
        <f>COUNTIFS(成交客戶_10!AA:AA,$B10,成交客戶_10!AH:AH,"V")</f>
        <v>0</v>
      </c>
      <c r="G10" s="248">
        <f>COUNTIFS(成交客戶_10!AA:AA,$B10,成交客戶_10!AH:AH,"N")</f>
        <v>0</v>
      </c>
      <c r="H10" s="249" t="e">
        <f t="shared" si="6"/>
        <v>#DIV/0!</v>
      </c>
      <c r="I10" s="268">
        <f>COUNTIFS(成交客戶_10!AA:AA,$B10,成交客戶_10!AI:AI,"N")</f>
        <v>0</v>
      </c>
      <c r="J10" s="268">
        <f>COUNTIFS(成交客戶_10!AA:AA,$B10,成交客戶_10!AJ:AJ,"N")</f>
        <v>0</v>
      </c>
      <c r="K10" s="266">
        <f>COUNTIFS(成交客戶_10!AA:AA,$B10,成交客戶_10!AK:AK,"N")</f>
        <v>0</v>
      </c>
      <c r="L10" s="266">
        <f>COUNTIFS(成交客戶_10!AA:AA,B10,成交客戶_10!AL:AL,"N")</f>
        <v>0</v>
      </c>
      <c r="M10" s="266">
        <f>COUNTIFS(成交客戶_10!AA:AA,$B10,成交客戶_10!AM:AM,"N")</f>
        <v>0</v>
      </c>
      <c r="N10" s="266">
        <f>COUNTIFS(成交客戶_10!AA:AA,$B10,成交客戶_10!AN:AN,"N")</f>
        <v>0</v>
      </c>
      <c r="O10" s="266">
        <f>COUNTIFS(成交客戶_10!AA:AA,$B10,成交客戶_10!AO:AO,"N")</f>
        <v>0</v>
      </c>
      <c r="P10" s="266">
        <f>COUNTIFS(成交客戶_10!AA:AA,$B10,成交客戶_10!AP:AP,"N")</f>
        <v>0</v>
      </c>
      <c r="Q10" s="266">
        <f>COUNTIFS(成交客戶_10!AA:AA,$B10,成交客戶_10!AQ:AQ,"V")</f>
        <v>0</v>
      </c>
      <c r="R10" s="266">
        <f>COUNTIFS(成交客戶_10!AA:AA,$B10,成交客戶_10!AQ:AQ,"N")</f>
        <v>0</v>
      </c>
    </row>
    <row r="11" spans="1:18" s="173" customFormat="1" ht="21.75" customHeight="1">
      <c r="A11" s="503"/>
      <c r="B11" s="240" t="s">
        <v>294</v>
      </c>
      <c r="C11" s="240">
        <f>COUNTIFS(成交客戶_10!AA:AA,$B11)</f>
        <v>0</v>
      </c>
      <c r="D11" s="240">
        <f t="shared" si="4"/>
        <v>0</v>
      </c>
      <c r="E11" s="246" t="e">
        <f t="shared" si="5"/>
        <v>#DIV/0!</v>
      </c>
      <c r="F11" s="248">
        <f>COUNTIFS(成交客戶_10!AA:AA,$B11,成交客戶_10!AH:AH,"V")</f>
        <v>0</v>
      </c>
      <c r="G11" s="248">
        <f>COUNTIFS(成交客戶_10!AA:AA,$B11,成交客戶_10!AH:AH,"N")</f>
        <v>0</v>
      </c>
      <c r="H11" s="249" t="e">
        <f t="shared" si="6"/>
        <v>#DIV/0!</v>
      </c>
      <c r="I11" s="268">
        <f>COUNTIFS(成交客戶_10!AA:AA,$B11,成交客戶_10!AI:AI,"N")</f>
        <v>0</v>
      </c>
      <c r="J11" s="268">
        <f>COUNTIFS(成交客戶_10!AA:AA,$B11,成交客戶_10!AJ:AJ,"N")</f>
        <v>0</v>
      </c>
      <c r="K11" s="266">
        <f>COUNTIFS(成交客戶_10!AA:AA,$B11,成交客戶_10!AK:AK,"N")</f>
        <v>0</v>
      </c>
      <c r="L11" s="266">
        <f>COUNTIFS(成交客戶_10!AA:AA,B11,成交客戶_10!AL:AL,"N")</f>
        <v>0</v>
      </c>
      <c r="M11" s="266">
        <f>COUNTIFS(成交客戶_10!AA:AA,$B11,成交客戶_10!AM:AM,"N")</f>
        <v>0</v>
      </c>
      <c r="N11" s="266">
        <f>COUNTIFS(成交客戶_10!AA:AA,$B11,成交客戶_10!AN:AN,"N")</f>
        <v>0</v>
      </c>
      <c r="O11" s="266">
        <f>COUNTIFS(成交客戶_10!AA:AA,$B11,成交客戶_10!AO:AO,"N")</f>
        <v>0</v>
      </c>
      <c r="P11" s="266">
        <f>COUNTIFS(成交客戶_10!AA:AA,$B11,成交客戶_10!AP:AP,"N")</f>
        <v>0</v>
      </c>
      <c r="Q11" s="266">
        <f>COUNTIFS(成交客戶_10!AA:AA,$B11,成交客戶_10!AQ:AQ,"V")</f>
        <v>0</v>
      </c>
      <c r="R11" s="266">
        <f>COUNTIFS(成交客戶_10!AA:AA,$B11,成交客戶_10!AQ:AQ,"N")</f>
        <v>0</v>
      </c>
    </row>
    <row r="12" spans="1:18" s="173" customFormat="1" ht="21.75" customHeight="1">
      <c r="A12" s="503"/>
      <c r="B12" s="240" t="s">
        <v>295</v>
      </c>
      <c r="C12" s="240">
        <f>COUNTIFS(成交客戶_10!AA:AA,$B12)</f>
        <v>0</v>
      </c>
      <c r="D12" s="240">
        <f t="shared" si="4"/>
        <v>0</v>
      </c>
      <c r="E12" s="246" t="e">
        <f t="shared" si="5"/>
        <v>#DIV/0!</v>
      </c>
      <c r="F12" s="248">
        <f>COUNTIFS(成交客戶_10!AA:AA,$B12,成交客戶_10!AH:AH,"V")</f>
        <v>0</v>
      </c>
      <c r="G12" s="248">
        <f>COUNTIFS(成交客戶_10!AA:AA,$B12,成交客戶_10!AH:AH,"N")</f>
        <v>0</v>
      </c>
      <c r="H12" s="249" t="e">
        <f t="shared" si="6"/>
        <v>#DIV/0!</v>
      </c>
      <c r="I12" s="268">
        <f>COUNTIFS(成交客戶_10!AA:AA,$B12,成交客戶_10!AI:AI,"N")</f>
        <v>0</v>
      </c>
      <c r="J12" s="268">
        <f>COUNTIFS(成交客戶_10!AA:AA,$B12,成交客戶_10!AJ:AJ,"N")</f>
        <v>0</v>
      </c>
      <c r="K12" s="266">
        <f>COUNTIFS(成交客戶_10!AA:AA,$B12,成交客戶_10!AK:AK,"N")</f>
        <v>0</v>
      </c>
      <c r="L12" s="266">
        <f>COUNTIFS(成交客戶_10!AA:AA,B12,成交客戶_10!AL:AL,"N")</f>
        <v>0</v>
      </c>
      <c r="M12" s="266">
        <f>COUNTIFS(成交客戶_10!AA:AA,$B12,成交客戶_10!AM:AM,"N")</f>
        <v>0</v>
      </c>
      <c r="N12" s="266">
        <f>COUNTIFS(成交客戶_10!AA:AA,$B12,成交客戶_10!AN:AN,"N")</f>
        <v>0</v>
      </c>
      <c r="O12" s="266">
        <f>COUNTIFS(成交客戶_10!AA:AA,$B12,成交客戶_10!AO:AO,"N")</f>
        <v>0</v>
      </c>
      <c r="P12" s="266">
        <f>COUNTIFS(成交客戶_10!AA:AA,$B12,成交客戶_10!AP:AP,"N")</f>
        <v>0</v>
      </c>
      <c r="Q12" s="266">
        <f>COUNTIFS(成交客戶_10!AA:AA,$B12,成交客戶_10!AQ:AQ,"V")</f>
        <v>0</v>
      </c>
      <c r="R12" s="266">
        <f>COUNTIFS(成交客戶_10!AA:AA,$B12,成交客戶_10!AQ:AQ,"N")</f>
        <v>0</v>
      </c>
    </row>
    <row r="13" spans="1:18" s="173" customFormat="1" ht="21.75" customHeight="1">
      <c r="A13" s="503"/>
      <c r="B13" s="240" t="s">
        <v>296</v>
      </c>
      <c r="C13" s="240">
        <f>COUNTIFS(成交客戶_10!AA:AA,$B13)</f>
        <v>0</v>
      </c>
      <c r="D13" s="240">
        <f t="shared" si="4"/>
        <v>0</v>
      </c>
      <c r="E13" s="246" t="e">
        <f t="shared" si="5"/>
        <v>#DIV/0!</v>
      </c>
      <c r="F13" s="248">
        <f>COUNTIFS(成交客戶_10!AA:AA,$B13,成交客戶_10!AH:AH,"V")</f>
        <v>0</v>
      </c>
      <c r="G13" s="248">
        <f>COUNTIFS(成交客戶_10!AA:AA,$B13,成交客戶_10!AH:AH,"N")</f>
        <v>0</v>
      </c>
      <c r="H13" s="249" t="e">
        <f t="shared" si="6"/>
        <v>#DIV/0!</v>
      </c>
      <c r="I13" s="268">
        <f>COUNTIFS(成交客戶_10!AA:AA,$B13,成交客戶_10!AI:AI,"N")</f>
        <v>0</v>
      </c>
      <c r="J13" s="268">
        <f>COUNTIFS(成交客戶_10!AA:AA,$B13,成交客戶_10!AJ:AJ,"N")</f>
        <v>0</v>
      </c>
      <c r="K13" s="266">
        <f>COUNTIFS(成交客戶_10!AA:AA,$B13,成交客戶_10!AK:AK,"N")</f>
        <v>0</v>
      </c>
      <c r="L13" s="266">
        <f>COUNTIFS(成交客戶_10!AA:AA,B13,成交客戶_10!AL:AL,"N")</f>
        <v>0</v>
      </c>
      <c r="M13" s="266">
        <f>COUNTIFS(成交客戶_10!AA:AA,$B13,成交客戶_10!AM:AM,"N")</f>
        <v>0</v>
      </c>
      <c r="N13" s="266">
        <f>COUNTIFS(成交客戶_10!AA:AA,$B13,成交客戶_10!AN:AN,"N")</f>
        <v>0</v>
      </c>
      <c r="O13" s="266">
        <f>COUNTIFS(成交客戶_10!AA:AA,$B13,成交客戶_10!AO:AO,"N")</f>
        <v>0</v>
      </c>
      <c r="P13" s="266">
        <f>COUNTIFS(成交客戶_10!AA:AA,$B13,成交客戶_10!AP:AP,"N")</f>
        <v>0</v>
      </c>
      <c r="Q13" s="266">
        <f>COUNTIFS(成交客戶_10!AA:AA,$B13,成交客戶_10!AQ:AQ,"V")</f>
        <v>0</v>
      </c>
      <c r="R13" s="266">
        <f>COUNTIFS(成交客戶_10!AA:AA,$B13,成交客戶_10!AQ:AQ,"N")</f>
        <v>0</v>
      </c>
    </row>
    <row r="14" spans="1:18" s="173" customFormat="1" ht="21.75" customHeight="1">
      <c r="A14" s="503"/>
      <c r="B14" s="240" t="s">
        <v>297</v>
      </c>
      <c r="C14" s="240">
        <f>COUNTIFS(成交客戶_10!AA:AA,$B14)</f>
        <v>0</v>
      </c>
      <c r="D14" s="240">
        <f t="shared" si="4"/>
        <v>0</v>
      </c>
      <c r="E14" s="246" t="e">
        <f t="shared" si="5"/>
        <v>#DIV/0!</v>
      </c>
      <c r="F14" s="248">
        <f>COUNTIFS(成交客戶_10!AA:AA,$B14,成交客戶_10!AH:AH,"V")</f>
        <v>0</v>
      </c>
      <c r="G14" s="248">
        <f>COUNTIFS(成交客戶_10!AA:AA,$B14,成交客戶_10!AH:AH,"N")</f>
        <v>0</v>
      </c>
      <c r="H14" s="249" t="e">
        <f t="shared" si="6"/>
        <v>#DIV/0!</v>
      </c>
      <c r="I14" s="268">
        <f>COUNTIFS(成交客戶_10!AA:AA,$B14,成交客戶_10!AI:AI,"N")</f>
        <v>0</v>
      </c>
      <c r="J14" s="268">
        <f>COUNTIFS(成交客戶_10!AA:AA,$B14,成交客戶_10!AJ:AJ,"N")</f>
        <v>0</v>
      </c>
      <c r="K14" s="266">
        <f>COUNTIFS(成交客戶_10!AA:AA,$B14,成交客戶_10!AK:AK,"N")</f>
        <v>0</v>
      </c>
      <c r="L14" s="266">
        <f>COUNTIFS(成交客戶_10!AA:AA,B14,成交客戶_10!AL:AL,"N")</f>
        <v>0</v>
      </c>
      <c r="M14" s="266">
        <f>COUNTIFS(成交客戶_10!AA:AA,$B14,成交客戶_10!AM:AM,"N")</f>
        <v>0</v>
      </c>
      <c r="N14" s="266">
        <f>COUNTIFS(成交客戶_10!AA:AA,$B14,成交客戶_10!AN:AN,"N")</f>
        <v>0</v>
      </c>
      <c r="O14" s="266">
        <f>COUNTIFS(成交客戶_10!AA:AA,$B14,成交客戶_10!AO:AO,"N")</f>
        <v>0</v>
      </c>
      <c r="P14" s="266">
        <f>COUNTIFS(成交客戶_10!AA:AA,$B14,成交客戶_10!AP:AP,"N")</f>
        <v>0</v>
      </c>
      <c r="Q14" s="266">
        <f>COUNTIFS(成交客戶_10!AA:AA,$B14,成交客戶_10!AQ:AQ,"V")</f>
        <v>0</v>
      </c>
      <c r="R14" s="266">
        <f>COUNTIFS(成交客戶_10!AA:AA,$B14,成交客戶_10!AQ:AQ,"N")</f>
        <v>0</v>
      </c>
    </row>
    <row r="15" spans="1:18" s="173" customFormat="1" ht="21.75" customHeight="1">
      <c r="A15" s="503"/>
      <c r="B15" s="240" t="s">
        <v>298</v>
      </c>
      <c r="C15" s="240">
        <f>COUNTIFS(成交客戶_10!AA:AA,$B15)</f>
        <v>0</v>
      </c>
      <c r="D15" s="240">
        <f t="shared" si="4"/>
        <v>0</v>
      </c>
      <c r="E15" s="291" t="s">
        <v>475</v>
      </c>
      <c r="F15" s="248">
        <f>COUNTIFS(成交客戶_10!AA:AA,$B15,成交客戶_10!AH:AH,"V")</f>
        <v>0</v>
      </c>
      <c r="G15" s="248">
        <f>COUNTIFS(成交客戶_10!AA:AA,$B15,成交客戶_10!AH:AH,"N")</f>
        <v>0</v>
      </c>
      <c r="H15" s="322" t="s">
        <v>475</v>
      </c>
      <c r="I15" s="268">
        <f>COUNTIFS(成交客戶_10!AA:AA,$B15,成交客戶_10!AI:AI,"N")</f>
        <v>0</v>
      </c>
      <c r="J15" s="268">
        <f>COUNTIFS(成交客戶_10!AA:AA,$B15,成交客戶_10!AJ:AJ,"N")</f>
        <v>0</v>
      </c>
      <c r="K15" s="266">
        <f>COUNTIFS(成交客戶_10!AA:AA,$B15,成交客戶_10!AK:AK,"N")</f>
        <v>0</v>
      </c>
      <c r="L15" s="266">
        <f>COUNTIFS(成交客戶_10!AA:AA,B15,成交客戶_10!AL:AL,"N")</f>
        <v>0</v>
      </c>
      <c r="M15" s="266">
        <f>COUNTIFS(成交客戶_10!AA:AA,$B15,成交客戶_10!AM:AM,"N")</f>
        <v>0</v>
      </c>
      <c r="N15" s="266">
        <f>COUNTIFS(成交客戶_10!AA:AA,$B15,成交客戶_10!AN:AN,"N")</f>
        <v>0</v>
      </c>
      <c r="O15" s="266">
        <f>COUNTIFS(成交客戶_10!AA:AA,$B15,成交客戶_10!AO:AO,"N")</f>
        <v>0</v>
      </c>
      <c r="P15" s="266">
        <f>COUNTIFS(成交客戶_10!AA:AA,$B15,成交客戶_10!AP:AP,"N")</f>
        <v>0</v>
      </c>
      <c r="Q15" s="266">
        <f>COUNTIFS(成交客戶_10!AA:AA,$B15,成交客戶_10!AQ:AQ,"V")</f>
        <v>0</v>
      </c>
      <c r="R15" s="266">
        <f>COUNTIFS(成交客戶_10!AA:AA,$B15,成交客戶_10!AQ:AQ,"N")</f>
        <v>0</v>
      </c>
    </row>
    <row r="16" spans="1:18" s="173" customFormat="1" ht="21.75" customHeight="1">
      <c r="A16" s="503"/>
      <c r="B16" s="240" t="s">
        <v>318</v>
      </c>
      <c r="C16" s="240">
        <f>COUNTIFS(成交客戶_10!AA:AA,$B16)</f>
        <v>0</v>
      </c>
      <c r="D16" s="240">
        <f t="shared" si="4"/>
        <v>0</v>
      </c>
      <c r="E16" s="246" t="e">
        <f t="shared" si="5"/>
        <v>#DIV/0!</v>
      </c>
      <c r="F16" s="248">
        <f>COUNTIFS(成交客戶_10!AA:AA,$B16,成交客戶_10!AH:AH,"V")</f>
        <v>0</v>
      </c>
      <c r="G16" s="248">
        <f>COUNTIFS(成交客戶_10!AA:AA,$B16,成交客戶_10!AH:AH,"N")</f>
        <v>0</v>
      </c>
      <c r="H16" s="249" t="e">
        <f t="shared" si="6"/>
        <v>#DIV/0!</v>
      </c>
      <c r="I16" s="268">
        <f>COUNTIFS(成交客戶_10!AA:AA,$B16,成交客戶_10!AI:AI,"N")</f>
        <v>0</v>
      </c>
      <c r="J16" s="268">
        <f>COUNTIFS(成交客戶_10!AA:AA,$B16,成交客戶_10!AJ:AJ,"N")</f>
        <v>0</v>
      </c>
      <c r="K16" s="266">
        <f>COUNTIFS(成交客戶_10!AA:AA,$B16,成交客戶_10!AK:AK,"N")</f>
        <v>0</v>
      </c>
      <c r="L16" s="266">
        <f>COUNTIFS(成交客戶_10!AA:AA,B16,成交客戶_10!AL:AL,"N")</f>
        <v>0</v>
      </c>
      <c r="M16" s="266">
        <f>COUNTIFS(成交客戶_10!AA:AA,$B16,成交客戶_10!AM:AM,"N")</f>
        <v>0</v>
      </c>
      <c r="N16" s="266">
        <f>COUNTIFS(成交客戶_10!AA:AA,$B16,成交客戶_10!AN:AN,"N")</f>
        <v>0</v>
      </c>
      <c r="O16" s="266">
        <f>COUNTIFS(成交客戶_10!AA:AA,$B16,成交客戶_10!AO:AO,"N")</f>
        <v>0</v>
      </c>
      <c r="P16" s="266">
        <f>COUNTIFS(成交客戶_10!AA:AA,$B16,成交客戶_10!AP:AP,"N")</f>
        <v>0</v>
      </c>
      <c r="Q16" s="266">
        <f>COUNTIFS(成交客戶_10!AA:AA,$B16,成交客戶_10!AQ:AQ,"V")</f>
        <v>0</v>
      </c>
      <c r="R16" s="266">
        <f>COUNTIFS(成交客戶_10!AA:AA,$B16,成交客戶_10!AQ:AQ,"N")</f>
        <v>0</v>
      </c>
    </row>
    <row r="17" spans="1:18" s="173" customFormat="1" ht="21.75" customHeight="1">
      <c r="A17" s="503"/>
      <c r="B17" s="240" t="s">
        <v>319</v>
      </c>
      <c r="C17" s="240">
        <f>COUNTIFS(成交客戶_10!AA:AA,$B17)</f>
        <v>0</v>
      </c>
      <c r="D17" s="240">
        <f t="shared" si="4"/>
        <v>0</v>
      </c>
      <c r="E17" s="291" t="e">
        <f t="shared" si="5"/>
        <v>#DIV/0!</v>
      </c>
      <c r="F17" s="248">
        <f>COUNTIFS(成交客戶_10!AA:AA,$B17,成交客戶_10!AH:AH,"V")</f>
        <v>0</v>
      </c>
      <c r="G17" s="248">
        <f>COUNTIFS(成交客戶_10!AA:AA,$B17,成交客戶_10!AH:AH,"N")</f>
        <v>0</v>
      </c>
      <c r="H17" s="292" t="e">
        <f t="shared" si="6"/>
        <v>#DIV/0!</v>
      </c>
      <c r="I17" s="268">
        <f>COUNTIFS(成交客戶_10!AA:AA,$B17,成交客戶_10!AI:AI,"N")</f>
        <v>0</v>
      </c>
      <c r="J17" s="268">
        <f>COUNTIFS(成交客戶_10!AA:AA,$B17,成交客戶_10!AJ:AJ,"N")</f>
        <v>0</v>
      </c>
      <c r="K17" s="266">
        <f>COUNTIFS(成交客戶_10!AA:AA,$B17,成交客戶_10!AK:AK,"N")</f>
        <v>0</v>
      </c>
      <c r="L17" s="266">
        <f>COUNTIFS(成交客戶_10!AA:AA,B17,成交客戶_10!AL:AL,"N")</f>
        <v>0</v>
      </c>
      <c r="M17" s="266">
        <f>COUNTIFS(成交客戶_10!AA:AA,$B17,成交客戶_10!AM:AM,"N")</f>
        <v>0</v>
      </c>
      <c r="N17" s="266">
        <f>COUNTIFS(成交客戶_10!AA:AA,$B17,成交客戶_10!AN:AN,"N")</f>
        <v>0</v>
      </c>
      <c r="O17" s="266">
        <f>COUNTIFS(成交客戶_10!AA:AA,$B17,成交客戶_10!AO:AO,"N")</f>
        <v>0</v>
      </c>
      <c r="P17" s="266">
        <f>COUNTIFS(成交客戶_10!AA:AA,$B17,成交客戶_10!AP:AP,"N")</f>
        <v>0</v>
      </c>
      <c r="Q17" s="266">
        <f>COUNTIFS(成交客戶_10!AA:AA,$B17,成交客戶_10!AQ:AQ,"V")</f>
        <v>0</v>
      </c>
      <c r="R17" s="266">
        <f>COUNTIFS(成交客戶_10!AA:AA,$B17,成交客戶_10!AQ:AQ,"N")</f>
        <v>0</v>
      </c>
    </row>
    <row r="18" spans="1:18" s="173" customFormat="1" ht="21.75" customHeight="1">
      <c r="A18" s="504"/>
      <c r="B18" s="258" t="s">
        <v>320</v>
      </c>
      <c r="C18" s="258">
        <f>SUM(C7:C17)</f>
        <v>0</v>
      </c>
      <c r="D18" s="258">
        <f>SUM(D7:D17)</f>
        <v>0</v>
      </c>
      <c r="E18" s="314" t="e">
        <f>(C18-D18)/C18</f>
        <v>#DIV/0!</v>
      </c>
      <c r="F18" s="258">
        <f>SUM(F7:F17)</f>
        <v>0</v>
      </c>
      <c r="G18" s="258">
        <f>SUM(G7:G17)</f>
        <v>0</v>
      </c>
      <c r="H18" s="311" t="e">
        <f>(C18-G18)/C18</f>
        <v>#DIV/0!</v>
      </c>
      <c r="I18" s="271">
        <f>SUM(I7:I17)</f>
        <v>0</v>
      </c>
      <c r="J18" s="271">
        <f>SUM(J7:J17)</f>
        <v>0</v>
      </c>
      <c r="K18" s="272">
        <f t="shared" ref="K18:R18" si="7">SUM(K7:K17)</f>
        <v>0</v>
      </c>
      <c r="L18" s="272">
        <f t="shared" si="7"/>
        <v>0</v>
      </c>
      <c r="M18" s="272">
        <f t="shared" si="7"/>
        <v>0</v>
      </c>
      <c r="N18" s="272">
        <f t="shared" si="7"/>
        <v>0</v>
      </c>
      <c r="O18" s="272">
        <f t="shared" si="7"/>
        <v>0</v>
      </c>
      <c r="P18" s="272">
        <f t="shared" si="7"/>
        <v>0</v>
      </c>
      <c r="Q18" s="272">
        <f t="shared" si="7"/>
        <v>0</v>
      </c>
      <c r="R18" s="272">
        <f t="shared" si="7"/>
        <v>0</v>
      </c>
    </row>
    <row r="19" spans="1:18" s="173" customFormat="1" ht="21.75" customHeight="1">
      <c r="A19" s="502" t="s">
        <v>335</v>
      </c>
      <c r="B19" s="248" t="s">
        <v>299</v>
      </c>
      <c r="C19" s="248">
        <f>COUNTIFS(成交客戶_10!AA:AA,$B19)</f>
        <v>0</v>
      </c>
      <c r="D19" s="248">
        <f t="shared" ref="D19:D29" si="8">G19+F19</f>
        <v>0</v>
      </c>
      <c r="E19" s="250" t="e">
        <f t="shared" ref="E19:E29" si="9">(C19-D19)/C19</f>
        <v>#DIV/0!</v>
      </c>
      <c r="F19" s="248">
        <f>COUNTIFS(成交客戶_10!AA:AA,$B19,成交客戶_10!AH:AH,"V")</f>
        <v>0</v>
      </c>
      <c r="G19" s="248">
        <f>COUNTIFS(成交客戶_10!AA:AA,$B19,成交客戶_10!AH:AH,"N")</f>
        <v>0</v>
      </c>
      <c r="H19" s="249" t="e">
        <f t="shared" ref="H19:H29" si="10">(C19-G19)/C19</f>
        <v>#DIV/0!</v>
      </c>
      <c r="I19" s="268">
        <f>COUNTIFS(成交客戶_10!AA:AA,$B19,成交客戶_10!AI:AI,"N")</f>
        <v>0</v>
      </c>
      <c r="J19" s="268">
        <f>COUNTIFS(成交客戶_10!AA:AA,$B19,成交客戶_10!AJ:AJ,"N")</f>
        <v>0</v>
      </c>
      <c r="K19" s="266">
        <f>COUNTIFS(成交客戶_10!AA:AA,$B19,成交客戶_10!AK:AK,"N")</f>
        <v>0</v>
      </c>
      <c r="L19" s="266">
        <f>COUNTIFS(成交客戶_10!AA:AA,B19,成交客戶_10!AL:AL,"N")</f>
        <v>0</v>
      </c>
      <c r="M19" s="266">
        <f>COUNTIFS(成交客戶_10!AA:AA,$B19,成交客戶_10!AM:AM,"N")</f>
        <v>0</v>
      </c>
      <c r="N19" s="266">
        <f>COUNTIFS(成交客戶_10!AA:AA,$B19,成交客戶_10!AN:AN,"N")</f>
        <v>0</v>
      </c>
      <c r="O19" s="266">
        <f>COUNTIFS(成交客戶_10!AA:AA,$B19,成交客戶_10!AO:AO,"N")</f>
        <v>0</v>
      </c>
      <c r="P19" s="266">
        <f>COUNTIFS(成交客戶_10!AA:AA,$B19,成交客戶_10!AP:AP,"N")</f>
        <v>0</v>
      </c>
      <c r="Q19" s="266">
        <f>COUNTIFS(成交客戶_10!AA:AA,$B19,成交客戶_10!AQ:AQ,"V")</f>
        <v>0</v>
      </c>
      <c r="R19" s="266">
        <f>COUNTIFS(成交客戶_10!AA:AA,$B19,成交客戶_10!AQ:AQ,"N")</f>
        <v>0</v>
      </c>
    </row>
    <row r="20" spans="1:18" s="173" customFormat="1" ht="21.75" customHeight="1">
      <c r="A20" s="503"/>
      <c r="B20" s="248" t="s">
        <v>300</v>
      </c>
      <c r="C20" s="248">
        <f>COUNTIFS(成交客戶_10!AA:AA,$B20)</f>
        <v>0</v>
      </c>
      <c r="D20" s="248">
        <f t="shared" si="8"/>
        <v>0</v>
      </c>
      <c r="E20" s="291" t="e">
        <f t="shared" si="9"/>
        <v>#DIV/0!</v>
      </c>
      <c r="F20" s="248">
        <f>COUNTIFS(成交客戶_10!AA:AA,$B20,成交客戶_10!AH:AH,"V")</f>
        <v>0</v>
      </c>
      <c r="G20" s="248">
        <f>COUNTIFS(成交客戶_10!AA:AA,$B20,成交客戶_10!AH:AH,"N")</f>
        <v>0</v>
      </c>
      <c r="H20" s="249" t="e">
        <f t="shared" si="10"/>
        <v>#DIV/0!</v>
      </c>
      <c r="I20" s="268">
        <f>COUNTIFS(成交客戶_10!AA:AA,$B20,成交客戶_10!AI:AI,"N")</f>
        <v>0</v>
      </c>
      <c r="J20" s="268">
        <f>COUNTIFS(成交客戶_10!AA:AA,$B20,成交客戶_10!AJ:AJ,"N")</f>
        <v>0</v>
      </c>
      <c r="K20" s="266">
        <f>COUNTIFS(成交客戶_10!AA:AA,$B20,成交客戶_10!AK:AK,"N")</f>
        <v>0</v>
      </c>
      <c r="L20" s="266">
        <f>COUNTIFS(成交客戶_10!AA:AA,B20,成交客戶_10!AL:AL,"N")</f>
        <v>0</v>
      </c>
      <c r="M20" s="266">
        <f>COUNTIFS(成交客戶_10!AA:AA,$B20,成交客戶_10!AM:AM,"N")</f>
        <v>0</v>
      </c>
      <c r="N20" s="266">
        <f>COUNTIFS(成交客戶_10!AA:AA,$B20,成交客戶_10!AN:AN,"N")</f>
        <v>0</v>
      </c>
      <c r="O20" s="266">
        <f>COUNTIFS(成交客戶_10!AA:AA,$B20,成交客戶_10!AO:AO,"N")</f>
        <v>0</v>
      </c>
      <c r="P20" s="266">
        <f>COUNTIFS(成交客戶_10!AA:AA,$B20,成交客戶_10!AP:AP,"N")</f>
        <v>0</v>
      </c>
      <c r="Q20" s="266">
        <f>COUNTIFS(成交客戶_10!AA:AA,$B20,成交客戶_10!AQ:AQ,"V")</f>
        <v>0</v>
      </c>
      <c r="R20" s="266">
        <f>COUNTIFS(成交客戶_10!AA:AA,$B20,成交客戶_10!AQ:AQ,"N")</f>
        <v>0</v>
      </c>
    </row>
    <row r="21" spans="1:18" s="173" customFormat="1" ht="21.75" customHeight="1">
      <c r="A21" s="503"/>
      <c r="B21" s="248" t="s">
        <v>301</v>
      </c>
      <c r="C21" s="248">
        <f>COUNTIFS(成交客戶_10!AA:AA,$B21)</f>
        <v>0</v>
      </c>
      <c r="D21" s="248">
        <f t="shared" si="8"/>
        <v>0</v>
      </c>
      <c r="E21" s="250" t="e">
        <f t="shared" si="9"/>
        <v>#DIV/0!</v>
      </c>
      <c r="F21" s="248">
        <f>COUNTIFS(成交客戶_10!AA:AA,$B21,成交客戶_10!AH:AH,"V")</f>
        <v>0</v>
      </c>
      <c r="G21" s="248">
        <f>COUNTIFS(成交客戶_10!AA:AA,$B21,成交客戶_10!AH:AH,"N")</f>
        <v>0</v>
      </c>
      <c r="H21" s="249" t="e">
        <f t="shared" si="10"/>
        <v>#DIV/0!</v>
      </c>
      <c r="I21" s="268">
        <f>COUNTIFS(成交客戶_10!AA:AA,$B21,成交客戶_10!AI:AI,"N")</f>
        <v>0</v>
      </c>
      <c r="J21" s="268">
        <f>COUNTIFS(成交客戶_10!AA:AA,$B21,成交客戶_10!AJ:AJ,"N")</f>
        <v>0</v>
      </c>
      <c r="K21" s="266">
        <f>COUNTIFS(成交客戶_10!AA:AA,$B21,成交客戶_10!AK:AK,"N")</f>
        <v>0</v>
      </c>
      <c r="L21" s="266">
        <f>COUNTIFS(成交客戶_10!AA:AA,B21,成交客戶_10!AL:AL,"N")</f>
        <v>0</v>
      </c>
      <c r="M21" s="266">
        <f>COUNTIFS(成交客戶_10!AA:AA,$B21,成交客戶_10!AM:AM,"N")</f>
        <v>0</v>
      </c>
      <c r="N21" s="266">
        <f>COUNTIFS(成交客戶_10!AA:AA,$B21,成交客戶_10!AN:AN,"N")</f>
        <v>0</v>
      </c>
      <c r="O21" s="266">
        <f>COUNTIFS(成交客戶_10!AA:AA,$B21,成交客戶_10!AO:AO,"N")</f>
        <v>0</v>
      </c>
      <c r="P21" s="266">
        <f>COUNTIFS(成交客戶_10!AA:AA,$B21,成交客戶_10!AP:AP,"N")</f>
        <v>0</v>
      </c>
      <c r="Q21" s="266">
        <f>COUNTIFS(成交客戶_10!AA:AA,$B21,成交客戶_10!AQ:AQ,"V")</f>
        <v>0</v>
      </c>
      <c r="R21" s="266">
        <f>COUNTIFS(成交客戶_10!AA:AA,$B21,成交客戶_10!AQ:AQ,"N")</f>
        <v>0</v>
      </c>
    </row>
    <row r="22" spans="1:18" s="173" customFormat="1" ht="21.75" customHeight="1">
      <c r="A22" s="503"/>
      <c r="B22" s="248" t="s">
        <v>302</v>
      </c>
      <c r="C22" s="248">
        <f>COUNTIFS(成交客戶_10!AA:AA,$B22)</f>
        <v>0</v>
      </c>
      <c r="D22" s="248">
        <f t="shared" si="8"/>
        <v>0</v>
      </c>
      <c r="E22" s="250" t="e">
        <f t="shared" si="9"/>
        <v>#DIV/0!</v>
      </c>
      <c r="F22" s="248">
        <f>COUNTIFS(成交客戶_10!AA:AA,$B22,成交客戶_10!AH:AH,"V")</f>
        <v>0</v>
      </c>
      <c r="G22" s="248">
        <f>COUNTIFS(成交客戶_10!AA:AA,$B22,成交客戶_10!AH:AH,"N")</f>
        <v>0</v>
      </c>
      <c r="H22" s="249" t="e">
        <f t="shared" si="10"/>
        <v>#DIV/0!</v>
      </c>
      <c r="I22" s="268">
        <f>COUNTIFS(成交客戶_10!AA:AA,$B22,成交客戶_10!AI:AI,"N")</f>
        <v>0</v>
      </c>
      <c r="J22" s="268">
        <f>COUNTIFS(成交客戶_10!AA:AA,$B22,成交客戶_10!AJ:AJ,"N")</f>
        <v>0</v>
      </c>
      <c r="K22" s="266">
        <f>COUNTIFS(成交客戶_10!AA:AA,$B22,成交客戶_10!AK:AK,"N")</f>
        <v>0</v>
      </c>
      <c r="L22" s="266">
        <f>COUNTIFS(成交客戶_10!AA:AA,B22,成交客戶_10!AL:AL,"N")</f>
        <v>0</v>
      </c>
      <c r="M22" s="266">
        <f>COUNTIFS(成交客戶_10!AA:AA,$B22,成交客戶_10!AM:AM,"N")</f>
        <v>0</v>
      </c>
      <c r="N22" s="266">
        <f>COUNTIFS(成交客戶_10!AA:AA,$B22,成交客戶_10!AN:AN,"N")</f>
        <v>0</v>
      </c>
      <c r="O22" s="266">
        <f>COUNTIFS(成交客戶_10!AA:AA,$B22,成交客戶_10!AO:AO,"N")</f>
        <v>0</v>
      </c>
      <c r="P22" s="266">
        <f>COUNTIFS(成交客戶_10!AA:AA,$B22,成交客戶_10!AP:AP,"N")</f>
        <v>0</v>
      </c>
      <c r="Q22" s="266">
        <f>COUNTIFS(成交客戶_10!AA:AA,$B22,成交客戶_10!AQ:AQ,"V")</f>
        <v>0</v>
      </c>
      <c r="R22" s="266">
        <f>COUNTIFS(成交客戶_10!AA:AA,$B22,成交客戶_10!AQ:AQ,"N")</f>
        <v>0</v>
      </c>
    </row>
    <row r="23" spans="1:18" s="173" customFormat="1" ht="21.75" customHeight="1">
      <c r="A23" s="503"/>
      <c r="B23" s="248" t="s">
        <v>303</v>
      </c>
      <c r="C23" s="248">
        <f>COUNTIFS(成交客戶_10!AA:AA,$B23)</f>
        <v>0</v>
      </c>
      <c r="D23" s="248">
        <f t="shared" si="8"/>
        <v>0</v>
      </c>
      <c r="E23" s="321" t="e">
        <f t="shared" si="9"/>
        <v>#DIV/0!</v>
      </c>
      <c r="F23" s="263">
        <f>COUNTIFS(成交客戶_10!AA:AA,$B23,成交客戶_10!AH:AH,"V")</f>
        <v>0</v>
      </c>
      <c r="G23" s="248">
        <f>COUNTIFS(成交客戶_10!AA:AA,$B23,成交客戶_10!AH:AH,"N")</f>
        <v>0</v>
      </c>
      <c r="H23" s="322" t="e">
        <f t="shared" si="10"/>
        <v>#DIV/0!</v>
      </c>
      <c r="I23" s="268">
        <f>COUNTIFS(成交客戶_10!AA:AA,$B23,成交客戶_10!AI:AI,"N")</f>
        <v>0</v>
      </c>
      <c r="J23" s="268">
        <f>COUNTIFS(成交客戶_10!AA:AA,$B23,成交客戶_10!AJ:AJ,"N")</f>
        <v>0</v>
      </c>
      <c r="K23" s="266">
        <f>COUNTIFS(成交客戶_10!AA:AA,$B23,成交客戶_10!AK:AK,"N")</f>
        <v>0</v>
      </c>
      <c r="L23" s="266">
        <f>COUNTIFS(成交客戶_10!AA:AA,B23,成交客戶_10!AL:AL,"N")</f>
        <v>0</v>
      </c>
      <c r="M23" s="266">
        <f>COUNTIFS(成交客戶_10!AA:AA,$B23,成交客戶_10!AM:AM,"N")</f>
        <v>0</v>
      </c>
      <c r="N23" s="266">
        <f>COUNTIFS(成交客戶_10!AA:AA,$B23,成交客戶_10!AN:AN,"N")</f>
        <v>0</v>
      </c>
      <c r="O23" s="266">
        <f>COUNTIFS(成交客戶_10!AA:AA,$B23,成交客戶_10!AO:AO,"N")</f>
        <v>0</v>
      </c>
      <c r="P23" s="266">
        <f>COUNTIFS(成交客戶_10!AA:AA,$B23,成交客戶_10!AP:AP,"N")</f>
        <v>0</v>
      </c>
      <c r="Q23" s="266">
        <f>COUNTIFS(成交客戶_10!AA:AA,$B23,成交客戶_10!AQ:AQ,"V")</f>
        <v>0</v>
      </c>
      <c r="R23" s="266">
        <f>COUNTIFS(成交客戶_10!AA:AA,$B23,成交客戶_10!AQ:AQ,"N")</f>
        <v>0</v>
      </c>
    </row>
    <row r="24" spans="1:18" s="173" customFormat="1" ht="21.75" customHeight="1">
      <c r="A24" s="503"/>
      <c r="B24" s="248" t="s">
        <v>304</v>
      </c>
      <c r="C24" s="248">
        <f>COUNTIFS(成交客戶_10!AA:AA,$B24)</f>
        <v>0</v>
      </c>
      <c r="D24" s="248">
        <f t="shared" si="8"/>
        <v>0</v>
      </c>
      <c r="E24" s="291" t="e">
        <f t="shared" si="9"/>
        <v>#DIV/0!</v>
      </c>
      <c r="F24" s="263">
        <f>COUNTIFS(成交客戶_10!AA:AA,$B24,成交客戶_10!AH:AH,"V")</f>
        <v>0</v>
      </c>
      <c r="G24" s="248">
        <f>COUNTIFS(成交客戶_10!AA:AA,$B24,成交客戶_10!AH:AH,"N")</f>
        <v>0</v>
      </c>
      <c r="H24" s="292" t="e">
        <f t="shared" si="10"/>
        <v>#DIV/0!</v>
      </c>
      <c r="I24" s="268">
        <f>COUNTIFS(成交客戶_10!AA:AA,$B24,成交客戶_10!AI:AI,"N")</f>
        <v>0</v>
      </c>
      <c r="J24" s="268">
        <f>COUNTIFS(成交客戶_10!AA:AA,$B24,成交客戶_10!AJ:AJ,"N")</f>
        <v>0</v>
      </c>
      <c r="K24" s="266">
        <f>COUNTIFS(成交客戶_10!AA:AA,$B24,成交客戶_10!AK:AK,"N")</f>
        <v>0</v>
      </c>
      <c r="L24" s="266">
        <f>COUNTIFS(成交客戶_10!AA:AA,B24,成交客戶_10!AL:AL,"N")</f>
        <v>0</v>
      </c>
      <c r="M24" s="266">
        <f>COUNTIFS(成交客戶_10!AA:AA,$B24,成交客戶_10!AM:AM,"N")</f>
        <v>0</v>
      </c>
      <c r="N24" s="266">
        <f>COUNTIFS(成交客戶_10!AA:AA,$B24,成交客戶_10!AN:AN,"N")</f>
        <v>0</v>
      </c>
      <c r="O24" s="266">
        <f>COUNTIFS(成交客戶_10!AA:AA,$B24,成交客戶_10!AO:AO,"N")</f>
        <v>0</v>
      </c>
      <c r="P24" s="266">
        <f>COUNTIFS(成交客戶_10!AA:AA,$B24,成交客戶_10!AP:AP,"N")</f>
        <v>0</v>
      </c>
      <c r="Q24" s="266">
        <f>COUNTIFS(成交客戶_10!AA:AA,$B24,成交客戶_10!AQ:AQ,"V")</f>
        <v>0</v>
      </c>
      <c r="R24" s="266">
        <f>COUNTIFS(成交客戶_10!AA:AA,$B24,成交客戶_10!AQ:AQ,"N")</f>
        <v>0</v>
      </c>
    </row>
    <row r="25" spans="1:18" s="173" customFormat="1" ht="21.75" customHeight="1">
      <c r="A25" s="503"/>
      <c r="B25" s="248" t="s">
        <v>305</v>
      </c>
      <c r="C25" s="248">
        <f>COUNTIFS(成交客戶_10!AA:AA,$B25)</f>
        <v>0</v>
      </c>
      <c r="D25" s="248">
        <f t="shared" si="8"/>
        <v>0</v>
      </c>
      <c r="E25" s="291" t="e">
        <f t="shared" si="9"/>
        <v>#DIV/0!</v>
      </c>
      <c r="F25" s="263">
        <f>COUNTIFS(成交客戶_10!AA:AA,$B25,成交客戶_10!AH:AH,"V")</f>
        <v>0</v>
      </c>
      <c r="G25" s="248">
        <f>COUNTIFS(成交客戶_10!AA:AA,$B25,成交客戶_10!AH:AH,"N")</f>
        <v>0</v>
      </c>
      <c r="H25" s="292" t="e">
        <f t="shared" si="10"/>
        <v>#DIV/0!</v>
      </c>
      <c r="I25" s="268">
        <f>COUNTIFS(成交客戶_10!AA:AA,$B25,成交客戶_10!AI:AI,"N")</f>
        <v>0</v>
      </c>
      <c r="J25" s="268">
        <f>COUNTIFS(成交客戶_10!AA:AA,$B25,成交客戶_10!AJ:AJ,"N")</f>
        <v>0</v>
      </c>
      <c r="K25" s="266">
        <f>COUNTIFS(成交客戶_10!AA:AA,$B25,成交客戶_10!AK:AK,"N")</f>
        <v>0</v>
      </c>
      <c r="L25" s="266">
        <f>COUNTIFS(成交客戶_10!AA:AA,B25,成交客戶_10!AL:AL,"N")</f>
        <v>0</v>
      </c>
      <c r="M25" s="266">
        <f>COUNTIFS(成交客戶_10!AA:AA,$B25,成交客戶_10!AM:AM,"N")</f>
        <v>0</v>
      </c>
      <c r="N25" s="266">
        <f>COUNTIFS(成交客戶_10!AA:AA,$B25,成交客戶_10!AN:AN,"N")</f>
        <v>0</v>
      </c>
      <c r="O25" s="266">
        <f>COUNTIFS(成交客戶_10!AA:AA,$B25,成交客戶_10!AO:AO,"N")</f>
        <v>0</v>
      </c>
      <c r="P25" s="266">
        <f>COUNTIFS(成交客戶_10!AA:AA,$B25,成交客戶_10!AP:AP,"N")</f>
        <v>0</v>
      </c>
      <c r="Q25" s="266">
        <f>COUNTIFS(成交客戶_10!AA:AA,$B25,成交客戶_10!AQ:AQ,"V")</f>
        <v>0</v>
      </c>
      <c r="R25" s="266">
        <f>COUNTIFS(成交客戶_10!AA:AA,$B25,成交客戶_10!AQ:AQ,"N")</f>
        <v>0</v>
      </c>
    </row>
    <row r="26" spans="1:18" s="173" customFormat="1" ht="21.75" customHeight="1">
      <c r="A26" s="503"/>
      <c r="B26" s="248" t="s">
        <v>306</v>
      </c>
      <c r="C26" s="248">
        <f>COUNTIFS(成交客戶_10!AA:AA,$B26)</f>
        <v>0</v>
      </c>
      <c r="D26" s="248">
        <f t="shared" si="8"/>
        <v>0</v>
      </c>
      <c r="E26" s="321" t="e">
        <f t="shared" si="9"/>
        <v>#DIV/0!</v>
      </c>
      <c r="F26" s="248">
        <f>COUNTIFS(成交客戶_10!AA:AA,$B26,成交客戶_10!AH:AH,"V")</f>
        <v>0</v>
      </c>
      <c r="G26" s="248">
        <f>COUNTIFS(成交客戶_10!AA:AA,$B26,成交客戶_10!AH:AH,"N")</f>
        <v>0</v>
      </c>
      <c r="H26" s="322" t="e">
        <f t="shared" si="10"/>
        <v>#DIV/0!</v>
      </c>
      <c r="I26" s="268">
        <f>COUNTIFS(成交客戶_10!AA:AA,$B26,成交客戶_10!AI:AI,"N")</f>
        <v>0</v>
      </c>
      <c r="J26" s="268">
        <f>COUNTIFS(成交客戶_10!AA:AA,$B26,成交客戶_10!AJ:AJ,"N")</f>
        <v>0</v>
      </c>
      <c r="K26" s="266">
        <f>COUNTIFS(成交客戶_10!AA:AA,$B26,成交客戶_10!AK:AK,"N")</f>
        <v>0</v>
      </c>
      <c r="L26" s="266">
        <f>COUNTIFS(成交客戶_10!AA:AA,B26,成交客戶_10!AL:AL,"N")</f>
        <v>0</v>
      </c>
      <c r="M26" s="266">
        <f>COUNTIFS(成交客戶_10!AA:AA,$B26,成交客戶_10!AM:AM,"N")</f>
        <v>0</v>
      </c>
      <c r="N26" s="266">
        <f>COUNTIFS(成交客戶_10!AA:AA,$B26,成交客戶_10!AN:AN,"N")</f>
        <v>0</v>
      </c>
      <c r="O26" s="266">
        <f>COUNTIFS(成交客戶_10!AA:AA,$B26,成交客戶_10!AO:AO,"N")</f>
        <v>0</v>
      </c>
      <c r="P26" s="266">
        <f>COUNTIFS(成交客戶_10!AA:AA,$B26,成交客戶_10!AP:AP,"N")</f>
        <v>0</v>
      </c>
      <c r="Q26" s="266">
        <f>COUNTIFS(成交客戶_10!AA:AA,$B26,成交客戶_10!AQ:AQ,"V")</f>
        <v>0</v>
      </c>
      <c r="R26" s="266">
        <f>COUNTIFS(成交客戶_10!AA:AA,$B26,成交客戶_10!AQ:AQ,"N")</f>
        <v>0</v>
      </c>
    </row>
    <row r="27" spans="1:18" s="173" customFormat="1" ht="21.75" customHeight="1">
      <c r="A27" s="503"/>
      <c r="B27" s="248" t="s">
        <v>321</v>
      </c>
      <c r="C27" s="248">
        <f>COUNTIFS(成交客戶_10!AA:AA,$B27)</f>
        <v>0</v>
      </c>
      <c r="D27" s="248">
        <f t="shared" si="8"/>
        <v>0</v>
      </c>
      <c r="E27" s="250" t="e">
        <f t="shared" si="9"/>
        <v>#DIV/0!</v>
      </c>
      <c r="F27" s="240">
        <f>COUNTIFS(成交客戶_10!AA:AA,$B27,成交客戶_10!AH:AH,"V")</f>
        <v>0</v>
      </c>
      <c r="G27" s="240">
        <f>COUNTIFS(成交客戶_10!AA:AA,$B27,成交客戶_10!AH:AH,"N")</f>
        <v>0</v>
      </c>
      <c r="H27" s="247" t="e">
        <f t="shared" si="10"/>
        <v>#DIV/0!</v>
      </c>
      <c r="I27" s="268">
        <f>COUNTIFS(成交客戶_10!AA:AA,$B27,成交客戶_10!AI:AI,"N")</f>
        <v>0</v>
      </c>
      <c r="J27" s="268">
        <f>COUNTIFS(成交客戶_10!AA:AA,$B27,成交客戶_10!AJ:AJ,"N")</f>
        <v>0</v>
      </c>
      <c r="K27" s="266">
        <f>COUNTIFS(成交客戶_10!AA:AA,$B27,成交客戶_10!AK:AK,"N")</f>
        <v>0</v>
      </c>
      <c r="L27" s="266">
        <f>COUNTIFS(成交客戶_10!AA:AA,B27,成交客戶_10!AL:AL,"N")</f>
        <v>0</v>
      </c>
      <c r="M27" s="266">
        <f>COUNTIFS(成交客戶_10!AA:AA,$B27,成交客戶_10!AM:AM,"N")</f>
        <v>0</v>
      </c>
      <c r="N27" s="266">
        <f>COUNTIFS(成交客戶_10!AA:AA,$B27,成交客戶_10!AN:AN,"N")</f>
        <v>0</v>
      </c>
      <c r="O27" s="266">
        <f>COUNTIFS(成交客戶_10!AA:AA,$B27,成交客戶_10!AO:AO,"N")</f>
        <v>0</v>
      </c>
      <c r="P27" s="266">
        <f>COUNTIFS(成交客戶_10!AA:AA,$B27,成交客戶_10!AP:AP,"N")</f>
        <v>0</v>
      </c>
      <c r="Q27" s="266">
        <f>COUNTIFS(成交客戶_10!AA:AA,$B27,成交客戶_10!AQ:AQ,"V")</f>
        <v>0</v>
      </c>
      <c r="R27" s="266">
        <f>COUNTIFS(成交客戶_10!AA:AA,$B27,成交客戶_10!AQ:AQ,"N")</f>
        <v>0</v>
      </c>
    </row>
    <row r="28" spans="1:18" s="173" customFormat="1" ht="21.75" customHeight="1">
      <c r="A28" s="503"/>
      <c r="B28" s="248" t="s">
        <v>322</v>
      </c>
      <c r="C28" s="248">
        <f>COUNTIFS(成交客戶_10!AA:AA,$B28)</f>
        <v>0</v>
      </c>
      <c r="D28" s="248">
        <f t="shared" si="8"/>
        <v>0</v>
      </c>
      <c r="E28" s="250" t="e">
        <f t="shared" si="9"/>
        <v>#DIV/0!</v>
      </c>
      <c r="F28" s="240">
        <f>COUNTIFS(成交客戶_10!AA:AA,$B28,成交客戶_10!AH:AH,"V")</f>
        <v>0</v>
      </c>
      <c r="G28" s="240">
        <f>COUNTIFS(成交客戶_10!AA:AA,$B28,成交客戶_10!AH:AH,"N")</f>
        <v>0</v>
      </c>
      <c r="H28" s="247" t="e">
        <f t="shared" si="10"/>
        <v>#DIV/0!</v>
      </c>
      <c r="I28" s="268">
        <f>COUNTIFS(成交客戶_10!AA:AA,$B28,成交客戶_10!AI:AI,"N")</f>
        <v>0</v>
      </c>
      <c r="J28" s="268">
        <f>COUNTIFS(成交客戶_10!AA:AA,$B28,成交客戶_10!AJ:AJ,"N")</f>
        <v>0</v>
      </c>
      <c r="K28" s="266">
        <f>COUNTIFS(成交客戶_10!AA:AA,$B28,成交客戶_10!AK:AK,"N")</f>
        <v>0</v>
      </c>
      <c r="L28" s="266">
        <f>COUNTIFS(成交客戶_10!AA:AA,B28,成交客戶_10!AL:AL,"N")</f>
        <v>0</v>
      </c>
      <c r="M28" s="266">
        <f>COUNTIFS(成交客戶_10!AA:AA,$B28,成交客戶_10!AM:AM,"N")</f>
        <v>0</v>
      </c>
      <c r="N28" s="266">
        <f>COUNTIFS(成交客戶_10!AA:AA,$B28,成交客戶_10!AN:AN,"N")</f>
        <v>0</v>
      </c>
      <c r="O28" s="266">
        <f>COUNTIFS(成交客戶_10!AA:AA,$B28,成交客戶_10!AO:AO,"N")</f>
        <v>0</v>
      </c>
      <c r="P28" s="266">
        <f>COUNTIFS(成交客戶_10!AA:AA,$B28,成交客戶_10!AP:AP,"N")</f>
        <v>0</v>
      </c>
      <c r="Q28" s="266">
        <f>COUNTIFS(成交客戶_10!AA:AA,$B28,成交客戶_10!AQ:AQ,"V")</f>
        <v>0</v>
      </c>
      <c r="R28" s="266">
        <f>COUNTIFS(成交客戶_10!AA:AA,$B28,成交客戶_10!AQ:AQ,"N")</f>
        <v>0</v>
      </c>
    </row>
    <row r="29" spans="1:18" s="173" customFormat="1" ht="21.75" customHeight="1">
      <c r="A29" s="503"/>
      <c r="B29" s="240" t="s">
        <v>323</v>
      </c>
      <c r="C29" s="240">
        <f>COUNTIFS(成交客戶_10!AA:AA,$B29)</f>
        <v>0</v>
      </c>
      <c r="D29" s="240">
        <f t="shared" si="8"/>
        <v>0</v>
      </c>
      <c r="E29" s="291" t="e">
        <f t="shared" si="9"/>
        <v>#DIV/0!</v>
      </c>
      <c r="F29" s="240">
        <f>COUNTIFS(成交客戶_10!AA:AA,$B29,成交客戶_10!AH:AH,"V")</f>
        <v>0</v>
      </c>
      <c r="G29" s="240">
        <f>COUNTIFS(成交客戶_10!AA:AA,$B29,成交客戶_10!AH:AH,"N")</f>
        <v>0</v>
      </c>
      <c r="H29" s="292" t="e">
        <f t="shared" si="10"/>
        <v>#DIV/0!</v>
      </c>
      <c r="I29" s="268">
        <f>COUNTIFS(成交客戶_10!AA:AA,$B29,成交客戶_10!AI:AI,"N")</f>
        <v>0</v>
      </c>
      <c r="J29" s="268">
        <f>COUNTIFS(成交客戶_10!AA:AA,$B29,成交客戶_10!AJ:AJ,"N")</f>
        <v>0</v>
      </c>
      <c r="K29" s="266">
        <f>COUNTIFS(成交客戶_10!AA:AA,$B29,成交客戶_10!AK:AK,"N")</f>
        <v>0</v>
      </c>
      <c r="L29" s="266">
        <f>COUNTIFS(成交客戶_10!AA:AA,B29,成交客戶_10!AL:AL,"N")</f>
        <v>0</v>
      </c>
      <c r="M29" s="266">
        <f>COUNTIFS(成交客戶_10!AA:AA,$B29,成交客戶_10!AM:AM,"N")</f>
        <v>0</v>
      </c>
      <c r="N29" s="266">
        <f>COUNTIFS(成交客戶_10!AA:AA,$B29,成交客戶_10!AN:AN,"N")</f>
        <v>0</v>
      </c>
      <c r="O29" s="266">
        <f>COUNTIFS(成交客戶_10!AA:AA,$B29,成交客戶_10!AO:AO,"N")</f>
        <v>0</v>
      </c>
      <c r="P29" s="266">
        <f>COUNTIFS(成交客戶_10!AA:AA,$B29,成交客戶_10!AP:AP,"N")</f>
        <v>0</v>
      </c>
      <c r="Q29" s="266">
        <f>COUNTIFS(成交客戶_10!AA:AA,$B29,成交客戶_10!AQ:AQ,"V")</f>
        <v>0</v>
      </c>
      <c r="R29" s="266">
        <f>COUNTIFS(成交客戶_10!AA:AA,$B29,成交客戶_10!AQ:AQ,"N")</f>
        <v>0</v>
      </c>
    </row>
    <row r="30" spans="1:18" s="173" customFormat="1" ht="21.75" customHeight="1">
      <c r="A30" s="504"/>
      <c r="B30" s="258" t="s">
        <v>324</v>
      </c>
      <c r="C30" s="258">
        <f>SUM(C19:C29)</f>
        <v>0</v>
      </c>
      <c r="D30" s="258">
        <f>SUM(D19:D29)</f>
        <v>0</v>
      </c>
      <c r="E30" s="314" t="e">
        <f>(C30-D30)/C30</f>
        <v>#DIV/0!</v>
      </c>
      <c r="F30" s="258">
        <f>SUM(F19:F29)</f>
        <v>0</v>
      </c>
      <c r="G30" s="258">
        <f>SUM(G19:G29)</f>
        <v>0</v>
      </c>
      <c r="H30" s="311" t="e">
        <f>(C30-G30)/C30</f>
        <v>#DIV/0!</v>
      </c>
      <c r="I30" s="271">
        <f>SUM(I19:I29)</f>
        <v>0</v>
      </c>
      <c r="J30" s="271">
        <f>SUM(J19:J29)</f>
        <v>0</v>
      </c>
      <c r="K30" s="272">
        <f t="shared" ref="K30:R30" si="11">SUM(K19:K29)</f>
        <v>0</v>
      </c>
      <c r="L30" s="272">
        <f t="shared" si="11"/>
        <v>0</v>
      </c>
      <c r="M30" s="272">
        <f t="shared" si="11"/>
        <v>0</v>
      </c>
      <c r="N30" s="272">
        <f t="shared" si="11"/>
        <v>0</v>
      </c>
      <c r="O30" s="272">
        <f t="shared" si="11"/>
        <v>0</v>
      </c>
      <c r="P30" s="272">
        <f t="shared" si="11"/>
        <v>0</v>
      </c>
      <c r="Q30" s="272">
        <f t="shared" si="11"/>
        <v>0</v>
      </c>
      <c r="R30" s="272">
        <f t="shared" si="11"/>
        <v>0</v>
      </c>
    </row>
    <row r="31" spans="1:18" s="173" customFormat="1" ht="21.75" customHeight="1">
      <c r="A31" s="502" t="s">
        <v>336</v>
      </c>
      <c r="B31" s="251" t="s">
        <v>307</v>
      </c>
      <c r="C31" s="251">
        <f>COUNTIFS(成交客戶_10!AA:AA,$B31)</f>
        <v>0</v>
      </c>
      <c r="D31" s="251">
        <f t="shared" ref="D31:D41" si="12">G31+F31</f>
        <v>0</v>
      </c>
      <c r="E31" s="252" t="e">
        <f>(C31-D31)/C31</f>
        <v>#DIV/0!</v>
      </c>
      <c r="F31" s="240">
        <f>COUNTIFS(成交客戶_10!AA:AA,$B31,成交客戶_10!AH:AH,"V")</f>
        <v>0</v>
      </c>
      <c r="G31" s="240">
        <f>COUNTIFS(成交客戶_10!AA:AA,$B31,成交客戶_10!AH:AH,"N")</f>
        <v>0</v>
      </c>
      <c r="H31" s="247" t="e">
        <f t="shared" ref="H31:H38" si="13">(C31-G31)/C31</f>
        <v>#DIV/0!</v>
      </c>
      <c r="I31" s="268">
        <f>COUNTIFS(成交客戶_10!AA:AA,$B31,成交客戶_10!AI:AI,"N")</f>
        <v>0</v>
      </c>
      <c r="J31" s="268">
        <f>COUNTIFS(成交客戶_10!AA:AA,$B31,成交客戶_10!AJ:AJ,"N")</f>
        <v>0</v>
      </c>
      <c r="K31" s="266">
        <f>COUNTIFS(成交客戶_10!AA:AA,$B31,成交客戶_10!AK:AK,"N")</f>
        <v>0</v>
      </c>
      <c r="L31" s="266">
        <f>COUNTIFS(成交客戶_10!AA:AA,B31,成交客戶_10!AL:AL,"N")</f>
        <v>0</v>
      </c>
      <c r="M31" s="266">
        <f>COUNTIFS(成交客戶_10!AA:AA,$B31,成交客戶_10!AM:AM,"N")</f>
        <v>0</v>
      </c>
      <c r="N31" s="266">
        <f>COUNTIFS(成交客戶_10!AA:AA,$B31,成交客戶_10!AN:AN,"N")</f>
        <v>0</v>
      </c>
      <c r="O31" s="266">
        <f>COUNTIFS(成交客戶_10!AA:AA,$B31,成交客戶_10!AO:AO,"N")</f>
        <v>0</v>
      </c>
      <c r="P31" s="266">
        <f>COUNTIFS(成交客戶_10!AA:AA,$B31,成交客戶_10!AP:AP,"N")</f>
        <v>0</v>
      </c>
      <c r="Q31" s="266">
        <f>COUNTIFS(成交客戶_10!AA:AA,$B31,成交客戶_10!AQ:AQ,"V")</f>
        <v>0</v>
      </c>
      <c r="R31" s="266">
        <f>COUNTIFS(成交客戶_10!AA:AA,$B31,成交客戶_10!AQ:AQ,"N")</f>
        <v>0</v>
      </c>
    </row>
    <row r="32" spans="1:18" s="173" customFormat="1" ht="21.75" customHeight="1">
      <c r="A32" s="503"/>
      <c r="B32" s="253" t="s">
        <v>308</v>
      </c>
      <c r="C32" s="251">
        <f>COUNTIFS(成交客戶_10!AA:AA,$B32)</f>
        <v>0</v>
      </c>
      <c r="D32" s="253">
        <f t="shared" si="12"/>
        <v>0</v>
      </c>
      <c r="E32" s="254" t="e">
        <f t="shared" ref="E32:E38" si="14">(C32-D32)/C32</f>
        <v>#DIV/0!</v>
      </c>
      <c r="F32" s="240">
        <f>COUNTIFS(成交客戶_10!AA:AA,$B32,成交客戶_10!AH:AH,"V")</f>
        <v>0</v>
      </c>
      <c r="G32" s="240">
        <f>COUNTIFS(成交客戶_10!AA:AA,$B32,成交客戶_10!AH:AH,"N")</f>
        <v>0</v>
      </c>
      <c r="H32" s="247" t="e">
        <f t="shared" si="13"/>
        <v>#DIV/0!</v>
      </c>
      <c r="I32" s="268">
        <f>COUNTIFS(成交客戶_10!AA:AA,$B32,成交客戶_10!AI:AI,"N")</f>
        <v>0</v>
      </c>
      <c r="J32" s="268">
        <f>COUNTIFS(成交客戶_10!AA:AA,$B32,成交客戶_10!AJ:AJ,"N")</f>
        <v>0</v>
      </c>
      <c r="K32" s="266">
        <f>COUNTIFS(成交客戶_10!AA:AA,$B32,成交客戶_10!AK:AK,"N")</f>
        <v>0</v>
      </c>
      <c r="L32" s="266">
        <f>COUNTIFS(成交客戶_10!AA:AA,B32,成交客戶_10!AL:AL,"N")</f>
        <v>0</v>
      </c>
      <c r="M32" s="266">
        <f>COUNTIFS(成交客戶_10!AA:AA,$B32,成交客戶_10!AM:AM,"N")</f>
        <v>0</v>
      </c>
      <c r="N32" s="266">
        <f>COUNTIFS(成交客戶_10!AA:AA,$B32,成交客戶_10!AN:AN,"N")</f>
        <v>0</v>
      </c>
      <c r="O32" s="266">
        <f>COUNTIFS(成交客戶_10!AA:AA,$B32,成交客戶_10!AO:AO,"N")</f>
        <v>0</v>
      </c>
      <c r="P32" s="266">
        <f>COUNTIFS(成交客戶_10!AA:AA,$B32,成交客戶_10!AP:AP,"N")</f>
        <v>0</v>
      </c>
      <c r="Q32" s="266">
        <f>COUNTIFS(成交客戶_10!AA:AA,$B32,成交客戶_10!AQ:AQ,"V")</f>
        <v>0</v>
      </c>
      <c r="R32" s="266">
        <f>COUNTIFS(成交客戶_10!AA:AA,$B32,成交客戶_10!AQ:AQ,"N")</f>
        <v>0</v>
      </c>
    </row>
    <row r="33" spans="1:18" s="173" customFormat="1" ht="21.75" customHeight="1">
      <c r="A33" s="503"/>
      <c r="B33" s="253" t="s">
        <v>309</v>
      </c>
      <c r="C33" s="251">
        <f>COUNTIFS(成交客戶_10!AA:AA,$B33)</f>
        <v>0</v>
      </c>
      <c r="D33" s="253">
        <f t="shared" si="12"/>
        <v>0</v>
      </c>
      <c r="E33" s="254" t="e">
        <f t="shared" si="14"/>
        <v>#DIV/0!</v>
      </c>
      <c r="F33" s="240">
        <f>COUNTIFS(成交客戶_10!AA:AA,$B33,成交客戶_10!AH:AH,"V")</f>
        <v>0</v>
      </c>
      <c r="G33" s="240">
        <f>COUNTIFS(成交客戶_10!AA:AA,$B33,成交客戶_10!AH:AH,"N")</f>
        <v>0</v>
      </c>
      <c r="H33" s="247" t="e">
        <f t="shared" si="13"/>
        <v>#DIV/0!</v>
      </c>
      <c r="I33" s="268">
        <f>COUNTIFS(成交客戶_10!AA:AA,$B33,成交客戶_10!AI:AI,"N")</f>
        <v>0</v>
      </c>
      <c r="J33" s="268">
        <f>COUNTIFS(成交客戶_10!AA:AA,$B33,成交客戶_10!AJ:AJ,"N")</f>
        <v>0</v>
      </c>
      <c r="K33" s="266">
        <f>COUNTIFS(成交客戶_10!AA:AA,$B33,成交客戶_10!AK:AK,"N")</f>
        <v>0</v>
      </c>
      <c r="L33" s="266">
        <f>COUNTIFS(成交客戶_10!AA:AA,B33,成交客戶_10!AL:AL,"N")</f>
        <v>0</v>
      </c>
      <c r="M33" s="266">
        <f>COUNTIFS(成交客戶_10!AA:AA,$B33,成交客戶_10!AM:AM,"N")</f>
        <v>0</v>
      </c>
      <c r="N33" s="266">
        <f>COUNTIFS(成交客戶_10!AA:AA,$B33,成交客戶_10!AN:AN,"N")</f>
        <v>0</v>
      </c>
      <c r="O33" s="266">
        <f>COUNTIFS(成交客戶_10!AA:AA,$B33,成交客戶_10!AO:AO,"N")</f>
        <v>0</v>
      </c>
      <c r="P33" s="266">
        <f>COUNTIFS(成交客戶_10!AA:AA,$B33,成交客戶_10!AP:AP,"N")</f>
        <v>0</v>
      </c>
      <c r="Q33" s="266">
        <f>COUNTIFS(成交客戶_10!AA:AA,$B33,成交客戶_10!AQ:AQ,"V")</f>
        <v>0</v>
      </c>
      <c r="R33" s="266">
        <f>COUNTIFS(成交客戶_10!AA:AA,$B33,成交客戶_10!AQ:AQ,"N")</f>
        <v>0</v>
      </c>
    </row>
    <row r="34" spans="1:18" s="173" customFormat="1" ht="21.75" customHeight="1">
      <c r="A34" s="503"/>
      <c r="B34" s="253" t="s">
        <v>310</v>
      </c>
      <c r="C34" s="251">
        <f>COUNTIFS(成交客戶_10!AA:AA,$B34)</f>
        <v>0</v>
      </c>
      <c r="D34" s="253">
        <f t="shared" si="12"/>
        <v>0</v>
      </c>
      <c r="E34" s="367" t="s">
        <v>476</v>
      </c>
      <c r="F34" s="240">
        <f>COUNTIFS(成交客戶_10!AA:AA,$B34,成交客戶_10!AH:AH,"V")</f>
        <v>0</v>
      </c>
      <c r="G34" s="240">
        <f>COUNTIFS(成交客戶_10!AA:AA,$B34,成交客戶_10!AH:AH,"N")</f>
        <v>0</v>
      </c>
      <c r="H34" s="292" t="s">
        <v>475</v>
      </c>
      <c r="I34" s="268">
        <f>COUNTIFS(成交客戶_10!AA:AA,$B34,成交客戶_10!AI:AI,"N")</f>
        <v>0</v>
      </c>
      <c r="J34" s="268">
        <f>COUNTIFS(成交客戶_10!AA:AA,$B34,成交客戶_10!AJ:AJ,"N")</f>
        <v>0</v>
      </c>
      <c r="K34" s="266">
        <f>COUNTIFS(成交客戶_10!AA:AA,$B34,成交客戶_10!AK:AK,"N")</f>
        <v>0</v>
      </c>
      <c r="L34" s="266">
        <f>COUNTIFS(成交客戶_10!AA:AA,B34,成交客戶_10!AL:AL,"N")</f>
        <v>0</v>
      </c>
      <c r="M34" s="266">
        <f>COUNTIFS(成交客戶_10!AA:AA,$B34,成交客戶_10!AM:AM,"N")</f>
        <v>0</v>
      </c>
      <c r="N34" s="266">
        <f>COUNTIFS(成交客戶_10!AA:AA,$B34,成交客戶_10!AN:AN,"N")</f>
        <v>0</v>
      </c>
      <c r="O34" s="266">
        <f>COUNTIFS(成交客戶_10!AA:AA,$B34,成交客戶_10!AO:AO,"N")</f>
        <v>0</v>
      </c>
      <c r="P34" s="266">
        <f>COUNTIFS(成交客戶_10!AA:AA,$B34,成交客戶_10!AP:AP,"N")</f>
        <v>0</v>
      </c>
      <c r="Q34" s="266">
        <f>COUNTIFS(成交客戶_10!AA:AA,$B34,成交客戶_10!AQ:AQ,"V")</f>
        <v>0</v>
      </c>
      <c r="R34" s="266">
        <f>COUNTIFS(成交客戶_10!AA:AA,$B34,成交客戶_10!AQ:AQ,"N")</f>
        <v>0</v>
      </c>
    </row>
    <row r="35" spans="1:18" s="173" customFormat="1" ht="21.75" customHeight="1">
      <c r="A35" s="503"/>
      <c r="B35" s="253" t="s">
        <v>311</v>
      </c>
      <c r="C35" s="251">
        <f>COUNTIFS(成交客戶_10!AA:AA,$B35)</f>
        <v>0</v>
      </c>
      <c r="D35" s="253">
        <f t="shared" si="12"/>
        <v>0</v>
      </c>
      <c r="E35" s="254" t="e">
        <f t="shared" si="14"/>
        <v>#DIV/0!</v>
      </c>
      <c r="F35" s="240">
        <f>COUNTIFS(成交客戶_10!AA:AA,$B35,成交客戶_10!AH:AH,"V")</f>
        <v>0</v>
      </c>
      <c r="G35" s="240">
        <f>COUNTIFS(成交客戶_10!AA:AA,$B35,成交客戶_10!AH:AH,"N")</f>
        <v>0</v>
      </c>
      <c r="H35" s="247" t="e">
        <f t="shared" si="13"/>
        <v>#DIV/0!</v>
      </c>
      <c r="I35" s="268">
        <f>COUNTIFS(成交客戶_10!AA:AA,$B35,成交客戶_10!AI:AI,"N")</f>
        <v>0</v>
      </c>
      <c r="J35" s="268">
        <f>COUNTIFS(成交客戶_10!AA:AA,$B35,成交客戶_10!AJ:AJ,"N")</f>
        <v>0</v>
      </c>
      <c r="K35" s="266">
        <f>COUNTIFS(成交客戶_10!AA:AA,$B35,成交客戶_10!AK:AK,"N")</f>
        <v>0</v>
      </c>
      <c r="L35" s="266">
        <f>COUNTIFS(成交客戶_10!AA:AA,B35,成交客戶_10!AL:AL,"N")</f>
        <v>0</v>
      </c>
      <c r="M35" s="266">
        <f>COUNTIFS(成交客戶_10!AA:AA,$B35,成交客戶_10!AM:AM,"N")</f>
        <v>0</v>
      </c>
      <c r="N35" s="266">
        <f>COUNTIFS(成交客戶_10!AA:AA,$B35,成交客戶_10!AN:AN,"N")</f>
        <v>0</v>
      </c>
      <c r="O35" s="266">
        <f>COUNTIFS(成交客戶_10!AA:AA,$B35,成交客戶_10!AO:AO,"N")</f>
        <v>0</v>
      </c>
      <c r="P35" s="266">
        <f>COUNTIFS(成交客戶_10!AA:AA,$B35,成交客戶_10!AP:AP,"N")</f>
        <v>0</v>
      </c>
      <c r="Q35" s="266">
        <f>COUNTIFS(成交客戶_10!AA:AA,$B35,成交客戶_10!AQ:AQ,"V")</f>
        <v>0</v>
      </c>
      <c r="R35" s="266">
        <f>COUNTIFS(成交客戶_10!AA:AA,$B35,成交客戶_10!AQ:AQ,"N")</f>
        <v>0</v>
      </c>
    </row>
    <row r="36" spans="1:18" s="173" customFormat="1" ht="21.75" customHeight="1">
      <c r="A36" s="503"/>
      <c r="B36" s="253" t="s">
        <v>312</v>
      </c>
      <c r="C36" s="251">
        <f>COUNTIFS(成交客戶_10!AA:AA,$B36)</f>
        <v>0</v>
      </c>
      <c r="D36" s="253">
        <f t="shared" si="12"/>
        <v>0</v>
      </c>
      <c r="E36" s="254" t="e">
        <f t="shared" si="14"/>
        <v>#DIV/0!</v>
      </c>
      <c r="F36" s="240">
        <f>COUNTIFS(成交客戶_10!AA:AA,$B36,成交客戶_10!AH:AH,"V")</f>
        <v>0</v>
      </c>
      <c r="G36" s="240">
        <f>COUNTIFS(成交客戶_10!AA:AA,$B36,成交客戶_10!AH:AH,"N")</f>
        <v>0</v>
      </c>
      <c r="H36" s="247" t="e">
        <f t="shared" si="13"/>
        <v>#DIV/0!</v>
      </c>
      <c r="I36" s="268">
        <f>COUNTIFS(成交客戶_10!AA:AA,$B36,成交客戶_10!AI:AI,"N")</f>
        <v>0</v>
      </c>
      <c r="J36" s="268">
        <f>COUNTIFS(成交客戶_10!AA:AA,$B36,成交客戶_10!AJ:AJ,"N")</f>
        <v>0</v>
      </c>
      <c r="K36" s="266">
        <f>COUNTIFS(成交客戶_10!AA:AA,$B36,成交客戶_10!AK:AK,"N")</f>
        <v>0</v>
      </c>
      <c r="L36" s="266">
        <f>COUNTIFS(成交客戶_10!AA:AA,B36,成交客戶_10!AL:AL,"N")</f>
        <v>0</v>
      </c>
      <c r="M36" s="266">
        <f>COUNTIFS(成交客戶_10!AA:AA,$B36,成交客戶_10!AM:AM,"N")</f>
        <v>0</v>
      </c>
      <c r="N36" s="266">
        <f>COUNTIFS(成交客戶_10!AA:AA,$B36,成交客戶_10!AN:AN,"N")</f>
        <v>0</v>
      </c>
      <c r="O36" s="266">
        <f>COUNTIFS(成交客戶_10!AA:AA,$B36,成交客戶_10!AO:AO,"N")</f>
        <v>0</v>
      </c>
      <c r="P36" s="266">
        <f>COUNTIFS(成交客戶_10!AA:AA,$B36,成交客戶_10!AP:AP,"N")</f>
        <v>0</v>
      </c>
      <c r="Q36" s="266">
        <f>COUNTIFS(成交客戶_10!AA:AA,$B36,成交客戶_10!AQ:AQ,"V")</f>
        <v>0</v>
      </c>
      <c r="R36" s="266">
        <f>COUNTIFS(成交客戶_10!AA:AA,$B36,成交客戶_10!AQ:AQ,"N")</f>
        <v>0</v>
      </c>
    </row>
    <row r="37" spans="1:18" s="173" customFormat="1" ht="21.75" customHeight="1">
      <c r="A37" s="503"/>
      <c r="B37" s="253" t="s">
        <v>313</v>
      </c>
      <c r="C37" s="251">
        <f>COUNTIFS(成交客戶_10!AA:AA,$B37)</f>
        <v>0</v>
      </c>
      <c r="D37" s="253">
        <f t="shared" si="12"/>
        <v>0</v>
      </c>
      <c r="E37" s="254" t="e">
        <f t="shared" si="14"/>
        <v>#DIV/0!</v>
      </c>
      <c r="F37" s="248">
        <f>COUNTIFS(成交客戶_10!AA:AA,$B37,成交客戶_10!AH:AH,"V")</f>
        <v>0</v>
      </c>
      <c r="G37" s="248">
        <f>COUNTIFS(成交客戶_10!AA:AA,$B37,成交客戶_10!AH:AH,"N")</f>
        <v>0</v>
      </c>
      <c r="H37" s="249" t="e">
        <f t="shared" si="13"/>
        <v>#DIV/0!</v>
      </c>
      <c r="I37" s="268">
        <f>COUNTIFS(成交客戶_10!AA:AA,$B37,成交客戶_10!AI:AI,"N")</f>
        <v>0</v>
      </c>
      <c r="J37" s="268">
        <f>COUNTIFS(成交客戶_10!AA:AA,$B37,成交客戶_10!AJ:AJ,"N")</f>
        <v>0</v>
      </c>
      <c r="K37" s="266">
        <f>COUNTIFS(成交客戶_10!AA:AA,$B37,成交客戶_10!AK:AK,"N")</f>
        <v>0</v>
      </c>
      <c r="L37" s="266">
        <f>COUNTIFS(成交客戶_10!AA:AA,B37,成交客戶_10!AL:AL,"N")</f>
        <v>0</v>
      </c>
      <c r="M37" s="266">
        <f>COUNTIFS(成交客戶_10!AA:AA,$B37,成交客戶_10!AM:AM,"N")</f>
        <v>0</v>
      </c>
      <c r="N37" s="266">
        <f>COUNTIFS(成交客戶_10!AA:AA,$B37,成交客戶_10!AN:AN,"N")</f>
        <v>0</v>
      </c>
      <c r="O37" s="266">
        <f>COUNTIFS(成交客戶_10!AA:AA,$B37,成交客戶_10!AO:AO,"N")</f>
        <v>0</v>
      </c>
      <c r="P37" s="266">
        <f>COUNTIFS(成交客戶_10!AA:AA,$B37,成交客戶_10!AP:AP,"N")</f>
        <v>0</v>
      </c>
      <c r="Q37" s="266">
        <f>COUNTIFS(成交客戶_10!AA:AA,$B37,成交客戶_10!AQ:AQ,"V")</f>
        <v>0</v>
      </c>
      <c r="R37" s="266">
        <f>COUNTIFS(成交客戶_10!AA:AA,$B37,成交客戶_10!AQ:AQ,"N")</f>
        <v>0</v>
      </c>
    </row>
    <row r="38" spans="1:18" s="173" customFormat="1" ht="21.75" customHeight="1">
      <c r="A38" s="503"/>
      <c r="B38" s="240" t="s">
        <v>314</v>
      </c>
      <c r="C38" s="251">
        <f>COUNTIFS(成交客戶_10!AA:AA,$B38)</f>
        <v>0</v>
      </c>
      <c r="D38" s="240">
        <f t="shared" si="12"/>
        <v>0</v>
      </c>
      <c r="E38" s="246" t="e">
        <f t="shared" si="14"/>
        <v>#DIV/0!</v>
      </c>
      <c r="F38" s="248">
        <f>COUNTIFS(成交客戶_10!AA:AA,$B38,成交客戶_10!AH:AH,"V")</f>
        <v>0</v>
      </c>
      <c r="G38" s="248">
        <f>COUNTIFS(成交客戶_10!AA:AA,$B38,成交客戶_10!AH:AH,"N")</f>
        <v>0</v>
      </c>
      <c r="H38" s="249" t="e">
        <f t="shared" si="13"/>
        <v>#DIV/0!</v>
      </c>
      <c r="I38" s="268">
        <f>COUNTIFS(成交客戶_10!AA:AA,$B38,成交客戶_10!AI:AI,"N")</f>
        <v>0</v>
      </c>
      <c r="J38" s="268">
        <f>COUNTIFS(成交客戶_10!AA:AA,$B38,成交客戶_10!AJ:AJ,"N")</f>
        <v>0</v>
      </c>
      <c r="K38" s="266">
        <f>COUNTIFS(成交客戶_10!AA:AA,$B38,成交客戶_10!AK:AK,"N")</f>
        <v>0</v>
      </c>
      <c r="L38" s="266">
        <f>COUNTIFS(成交客戶_10!AA:AA,B38,成交客戶_10!AL:AL,"N")</f>
        <v>0</v>
      </c>
      <c r="M38" s="266">
        <f>COUNTIFS(成交客戶_10!AA:AA,$B38,成交客戶_10!AM:AM,"N")</f>
        <v>0</v>
      </c>
      <c r="N38" s="266">
        <f>COUNTIFS(成交客戶_10!AA:AA,$B38,成交客戶_10!AN:AN,"N")</f>
        <v>0</v>
      </c>
      <c r="O38" s="266">
        <f>COUNTIFS(成交客戶_10!AA:AA,$B38,成交客戶_10!AO:AO,"N")</f>
        <v>0</v>
      </c>
      <c r="P38" s="266">
        <f>COUNTIFS(成交客戶_10!AA:AA,$B38,成交客戶_10!AP:AP,"N")</f>
        <v>0</v>
      </c>
      <c r="Q38" s="266">
        <f>COUNTIFS(成交客戶_10!AA:AA,$B38,成交客戶_10!AQ:AQ,"V")</f>
        <v>0</v>
      </c>
      <c r="R38" s="266">
        <f>COUNTIFS(成交客戶_10!AA:AA,$B38,成交客戶_10!AQ:AQ,"N")</f>
        <v>0</v>
      </c>
    </row>
    <row r="39" spans="1:18" s="173" customFormat="1" ht="21.75" customHeight="1">
      <c r="A39" s="503"/>
      <c r="B39" s="240" t="s">
        <v>325</v>
      </c>
      <c r="C39" s="251">
        <f>COUNTIFS(成交客戶_10!AA:AA,$B39)</f>
        <v>0</v>
      </c>
      <c r="D39" s="240">
        <f t="shared" si="12"/>
        <v>0</v>
      </c>
      <c r="E39" s="291" t="s">
        <v>355</v>
      </c>
      <c r="F39" s="263">
        <f>COUNTIFS(成交客戶_10!AA:AA,$B39,成交客戶_10!AH:AH,"V")</f>
        <v>0</v>
      </c>
      <c r="G39" s="248">
        <f>COUNTIFS(成交客戶_10!AA:AA,$B39,成交客戶_10!AH:AH,"N")</f>
        <v>0</v>
      </c>
      <c r="H39" s="292" t="s">
        <v>355</v>
      </c>
      <c r="I39" s="268">
        <f>COUNTIFS(成交客戶_10!AA:AA,$B39,成交客戶_10!AI:AI,"N")</f>
        <v>0</v>
      </c>
      <c r="J39" s="268">
        <f>COUNTIFS(成交客戶_10!AA:AA,$B39,成交客戶_10!AJ:AJ,"N")</f>
        <v>0</v>
      </c>
      <c r="K39" s="266">
        <f>COUNTIFS(成交客戶_10!AA:AA,$B39,成交客戶_10!AK:AK,"N")</f>
        <v>0</v>
      </c>
      <c r="L39" s="266">
        <f>COUNTIFS(成交客戶_10!AA:AA,B39,成交客戶_10!AL:AL,"N")</f>
        <v>0</v>
      </c>
      <c r="M39" s="266">
        <f>COUNTIFS(成交客戶_10!AA:AA,$B39,成交客戶_10!AM:AM,"N")</f>
        <v>0</v>
      </c>
      <c r="N39" s="266">
        <f>COUNTIFS(成交客戶_10!AA:AA,$B39,成交客戶_10!AN:AN,"N")</f>
        <v>0</v>
      </c>
      <c r="O39" s="266">
        <f>COUNTIFS(成交客戶_10!AA:AA,$B39,成交客戶_10!AO:AO,"N")</f>
        <v>0</v>
      </c>
      <c r="P39" s="266">
        <f>COUNTIFS(成交客戶_10!AA:AA,$B39,成交客戶_10!AP:AP,"N")</f>
        <v>0</v>
      </c>
      <c r="Q39" s="266">
        <f>COUNTIFS(成交客戶_10!AA:AA,$B39,成交客戶_10!AQ:AQ,"V")</f>
        <v>0</v>
      </c>
      <c r="R39" s="266">
        <f>COUNTIFS(成交客戶_10!AA:AA,$B39,成交客戶_10!AQ:AQ,"N")</f>
        <v>0</v>
      </c>
    </row>
    <row r="40" spans="1:18" s="173" customFormat="1" ht="21.75" customHeight="1">
      <c r="A40" s="503"/>
      <c r="B40" s="320" t="s">
        <v>360</v>
      </c>
      <c r="C40" s="251">
        <f>COUNTIFS(成交客戶_10!AA:AA,$B40)</f>
        <v>0</v>
      </c>
      <c r="D40" s="240">
        <f t="shared" ref="D40" si="15">G40+F40</f>
        <v>0</v>
      </c>
      <c r="E40" s="291" t="e">
        <f t="shared" ref="E40" si="16">(C40-D40)/C40</f>
        <v>#DIV/0!</v>
      </c>
      <c r="F40" s="248">
        <f>COUNTIFS(成交客戶_10!AA:AA,$B40,成交客戶_10!AH:AH,"V")</f>
        <v>0</v>
      </c>
      <c r="G40" s="248">
        <f>COUNTIFS(成交客戶_10!AA:AA,$B40,成交客戶_10!AH:AH,"N")</f>
        <v>0</v>
      </c>
      <c r="H40" s="292" t="e">
        <f t="shared" ref="H40" si="17">(C40-G40)/C40</f>
        <v>#DIV/0!</v>
      </c>
      <c r="I40" s="268">
        <f>COUNTIFS(成交客戶_10!AA:AA,$B40,成交客戶_10!AI:AI,"N")</f>
        <v>0</v>
      </c>
      <c r="J40" s="268">
        <f>COUNTIFS(成交客戶_10!AA:AA,$B40,成交客戶_10!AJ:AJ,"N")</f>
        <v>0</v>
      </c>
      <c r="K40" s="266">
        <f>COUNTIFS(成交客戶_10!AA:AA,$B40,成交客戶_10!AK:AK,"N")</f>
        <v>0</v>
      </c>
      <c r="L40" s="266">
        <f>COUNTIFS(成交客戶_10!AA:AA,B40,成交客戶_10!AL:AL,"N")</f>
        <v>0</v>
      </c>
      <c r="M40" s="266">
        <f>COUNTIFS(成交客戶_10!AA:AA,$B40,成交客戶_10!AM:AM,"N")</f>
        <v>0</v>
      </c>
      <c r="N40" s="266">
        <f>COUNTIFS(成交客戶_10!AA:AA,$B40,成交客戶_10!AN:AN,"N")</f>
        <v>0</v>
      </c>
      <c r="O40" s="266">
        <f>COUNTIFS(成交客戶_10!AA:AA,$B40,成交客戶_10!AO:AO,"N")</f>
        <v>0</v>
      </c>
      <c r="P40" s="266">
        <f>COUNTIFS(成交客戶_10!AA:AA,$B40,成交客戶_10!AP:AP,"N")</f>
        <v>0</v>
      </c>
      <c r="Q40" s="266">
        <f>COUNTIFS(成交客戶_10!AA:AA,$B40,成交客戶_10!AQ:AQ,"V")</f>
        <v>0</v>
      </c>
      <c r="R40" s="266">
        <f>COUNTIFS(成交客戶_10!AA:AA,$B40,成交客戶_10!AQ:AQ,"N")</f>
        <v>0</v>
      </c>
    </row>
    <row r="41" spans="1:18" s="173" customFormat="1" ht="21.75" customHeight="1">
      <c r="A41" s="503"/>
      <c r="B41" s="320" t="s">
        <v>361</v>
      </c>
      <c r="C41" s="251">
        <f>COUNTIFS(成交客戶_10!AA:AA,$B41)</f>
        <v>0</v>
      </c>
      <c r="D41" s="240">
        <f t="shared" si="12"/>
        <v>0</v>
      </c>
      <c r="E41" s="291" t="s">
        <v>475</v>
      </c>
      <c r="F41" s="248">
        <f>COUNTIFS(成交客戶_10!AA:AA,$B41,成交客戶_10!AH:AH,"V")</f>
        <v>0</v>
      </c>
      <c r="G41" s="248">
        <f>COUNTIFS(成交客戶_10!AA:AA,$B41,成交客戶_10!AH:AH,"N")</f>
        <v>0</v>
      </c>
      <c r="H41" s="292" t="s">
        <v>475</v>
      </c>
      <c r="I41" s="268">
        <f>COUNTIFS(成交客戶_10!AA:AA,$B41,成交客戶_10!AI:AI,"N")</f>
        <v>0</v>
      </c>
      <c r="J41" s="268">
        <f>COUNTIFS(成交客戶_10!AA:AA,$B41,成交客戶_10!AJ:AJ,"N")</f>
        <v>0</v>
      </c>
      <c r="K41" s="266">
        <f>COUNTIFS(成交客戶_10!AA:AA,$B41,成交客戶_10!AK:AK,"N")</f>
        <v>0</v>
      </c>
      <c r="L41" s="266">
        <f>COUNTIFS(成交客戶_10!AA:AA,B41,成交客戶_10!AL:AL,"N")</f>
        <v>0</v>
      </c>
      <c r="M41" s="266">
        <f>COUNTIFS(成交客戶_10!AA:AA,$B41,成交客戶_10!AM:AM,"N")</f>
        <v>0</v>
      </c>
      <c r="N41" s="266">
        <f>COUNTIFS(成交客戶_10!AA:AA,$B41,成交客戶_10!AN:AN,"N")</f>
        <v>0</v>
      </c>
      <c r="O41" s="266">
        <f>COUNTIFS(成交客戶_10!AA:AA,$B41,成交客戶_10!AO:AO,"N")</f>
        <v>0</v>
      </c>
      <c r="P41" s="266">
        <f>COUNTIFS(成交客戶_10!AA:AA,$B41,成交客戶_10!AP:AP,"N")</f>
        <v>0</v>
      </c>
      <c r="Q41" s="266">
        <f>COUNTIFS(成交客戶_10!AA:AA,$B41,成交客戶_10!AQ:AQ,"V")</f>
        <v>0</v>
      </c>
      <c r="R41" s="266">
        <f>COUNTIFS(成交客戶_10!AA:AA,$B41,成交客戶_10!AQ:AQ,"N")</f>
        <v>0</v>
      </c>
    </row>
    <row r="42" spans="1:18" s="173" customFormat="1" ht="21.75" customHeight="1">
      <c r="A42" s="504"/>
      <c r="B42" s="258" t="s">
        <v>326</v>
      </c>
      <c r="C42" s="258">
        <f>SUM(C31:C41)</f>
        <v>0</v>
      </c>
      <c r="D42" s="258">
        <f>SUM(D31:D41)</f>
        <v>0</v>
      </c>
      <c r="E42" s="314" t="e">
        <f>(C42-D42)/C42</f>
        <v>#DIV/0!</v>
      </c>
      <c r="F42" s="258">
        <f t="shared" ref="F42:G42" si="18">SUM(F31:F41)</f>
        <v>0</v>
      </c>
      <c r="G42" s="258">
        <f t="shared" si="18"/>
        <v>0</v>
      </c>
      <c r="H42" s="311" t="e">
        <f>(C42-G42)/C42</f>
        <v>#DIV/0!</v>
      </c>
      <c r="I42" s="271">
        <f>SUM(I31:I41)</f>
        <v>0</v>
      </c>
      <c r="J42" s="271">
        <f>SUM(J31:J41)</f>
        <v>0</v>
      </c>
      <c r="K42" s="272">
        <f t="shared" ref="K42:R42" si="19">SUM(K31:K41)</f>
        <v>0</v>
      </c>
      <c r="L42" s="272">
        <f t="shared" si="19"/>
        <v>0</v>
      </c>
      <c r="M42" s="272">
        <f t="shared" si="19"/>
        <v>0</v>
      </c>
      <c r="N42" s="272">
        <f t="shared" si="19"/>
        <v>0</v>
      </c>
      <c r="O42" s="272">
        <f t="shared" si="19"/>
        <v>0</v>
      </c>
      <c r="P42" s="272">
        <f t="shared" si="19"/>
        <v>0</v>
      </c>
      <c r="Q42" s="272">
        <f t="shared" ref="Q42" si="20">SUM(Q31:Q41)</f>
        <v>0</v>
      </c>
      <c r="R42" s="272">
        <f t="shared" si="19"/>
        <v>0</v>
      </c>
    </row>
    <row r="43" spans="1:18" s="173" customFormat="1" ht="21.75" customHeight="1">
      <c r="A43" s="499" t="s">
        <v>316</v>
      </c>
      <c r="B43" s="500"/>
      <c r="C43" s="260">
        <f>C6+C18+C30+C42</f>
        <v>0</v>
      </c>
      <c r="D43" s="260">
        <f>D6+D18+D30+D42</f>
        <v>0</v>
      </c>
      <c r="E43" s="315" t="e">
        <f>(C43-D43)/C43</f>
        <v>#DIV/0!</v>
      </c>
      <c r="F43" s="260">
        <f t="shared" ref="F43:G43" si="21">F6+F18+F30+F42</f>
        <v>0</v>
      </c>
      <c r="G43" s="260">
        <f t="shared" si="21"/>
        <v>0</v>
      </c>
      <c r="H43" s="312" t="e">
        <f>(C43-G43)/C43</f>
        <v>#DIV/0!</v>
      </c>
      <c r="I43" s="269">
        <f>I6+I18+I30+I42</f>
        <v>0</v>
      </c>
      <c r="J43" s="269">
        <f>J6+J18+J30+J42</f>
        <v>0</v>
      </c>
      <c r="K43" s="260">
        <f t="shared" ref="K43:R43" si="22">K6+K18+K30+K42</f>
        <v>0</v>
      </c>
      <c r="L43" s="260">
        <f t="shared" si="22"/>
        <v>0</v>
      </c>
      <c r="M43" s="260">
        <f t="shared" si="22"/>
        <v>0</v>
      </c>
      <c r="N43" s="260">
        <f t="shared" si="22"/>
        <v>0</v>
      </c>
      <c r="O43" s="260">
        <f t="shared" si="22"/>
        <v>0</v>
      </c>
      <c r="P43" s="260">
        <f t="shared" si="22"/>
        <v>0</v>
      </c>
      <c r="Q43" s="260">
        <f t="shared" ref="Q43" si="23">Q6+Q18+Q30+Q42</f>
        <v>0</v>
      </c>
      <c r="R43" s="260">
        <f t="shared" si="22"/>
        <v>0</v>
      </c>
    </row>
    <row r="44" spans="1:18" s="374" customFormat="1" ht="21.75" customHeight="1">
      <c r="A44" s="371"/>
      <c r="B44" s="371"/>
      <c r="C44" s="371"/>
      <c r="D44" s="371"/>
      <c r="E44" s="372"/>
      <c r="F44" s="371"/>
      <c r="G44" s="371"/>
      <c r="H44" s="372"/>
      <c r="I44" s="373" t="e">
        <f>I43/C43</f>
        <v>#DIV/0!</v>
      </c>
      <c r="J44" s="373" t="e">
        <f>J43/C43</f>
        <v>#DIV/0!</v>
      </c>
      <c r="K44" s="373" t="e">
        <f>K43/C43</f>
        <v>#DIV/0!</v>
      </c>
      <c r="L44" s="373" t="e">
        <f>L43/C43</f>
        <v>#DIV/0!</v>
      </c>
      <c r="M44" s="373" t="e">
        <f>M43/C43</f>
        <v>#DIV/0!</v>
      </c>
      <c r="N44" s="373" t="e">
        <f>N43/C43</f>
        <v>#DIV/0!</v>
      </c>
      <c r="O44" s="373" t="e">
        <f>O43/C43</f>
        <v>#DIV/0!</v>
      </c>
      <c r="P44" s="373" t="e">
        <f>P43/C43</f>
        <v>#DIV/0!</v>
      </c>
      <c r="Q44" s="373" t="e">
        <f>(Q43/C43)</f>
        <v>#DIV/0!</v>
      </c>
      <c r="R44" s="373" t="e">
        <f>(R43/D43)</f>
        <v>#DIV/0!</v>
      </c>
    </row>
    <row r="45" spans="1:18" s="283" customFormat="1" ht="18" customHeight="1">
      <c r="A45" s="279" t="s">
        <v>362</v>
      </c>
      <c r="B45" s="280"/>
      <c r="C45" s="280"/>
      <c r="D45" s="280"/>
      <c r="E45" s="281"/>
      <c r="F45" s="280"/>
      <c r="G45" s="280"/>
      <c r="H45" s="281"/>
      <c r="I45" s="282"/>
      <c r="J45" s="282"/>
      <c r="K45" s="282"/>
      <c r="L45" s="282"/>
      <c r="M45" s="282"/>
      <c r="N45" s="282"/>
      <c r="O45" s="282"/>
      <c r="P45" s="282"/>
      <c r="Q45" s="282"/>
      <c r="R45" s="282"/>
    </row>
    <row r="46" spans="1:18" s="283" customFormat="1" ht="18" customHeight="1">
      <c r="A46" s="283" t="s">
        <v>477</v>
      </c>
      <c r="B46" s="280"/>
      <c r="C46" s="280"/>
      <c r="D46" s="280"/>
      <c r="E46" s="281"/>
      <c r="F46" s="280"/>
      <c r="G46" s="280"/>
      <c r="H46" s="281"/>
      <c r="I46" s="282"/>
      <c r="J46" s="282"/>
      <c r="K46" s="282"/>
      <c r="L46" s="282"/>
      <c r="M46" s="282"/>
      <c r="N46" s="282"/>
      <c r="O46" s="282"/>
      <c r="P46" s="282"/>
      <c r="Q46" s="282"/>
      <c r="R46" s="282"/>
    </row>
    <row r="47" spans="1:18" s="239" customFormat="1" ht="18" customHeight="1">
      <c r="A47" s="239" t="s">
        <v>338</v>
      </c>
      <c r="B47" s="276"/>
      <c r="C47" s="276"/>
      <c r="D47" s="277" t="s">
        <v>339</v>
      </c>
      <c r="F47" s="276"/>
      <c r="G47" s="276"/>
      <c r="H47" s="277"/>
      <c r="I47" s="278"/>
      <c r="J47" s="278"/>
      <c r="K47" s="278"/>
      <c r="L47" s="278"/>
      <c r="M47" s="278" t="s">
        <v>340</v>
      </c>
      <c r="N47" s="278"/>
      <c r="O47" s="278"/>
      <c r="P47" s="278" t="s">
        <v>341</v>
      </c>
      <c r="Q47" s="278"/>
      <c r="R47" s="278"/>
    </row>
    <row r="48" spans="1:18">
      <c r="B48" s="98"/>
      <c r="C48" s="98"/>
      <c r="D48" s="98"/>
      <c r="E48" s="256"/>
      <c r="F48" s="98"/>
      <c r="G48" s="98"/>
      <c r="H48" s="256"/>
    </row>
    <row r="49" spans="1:18">
      <c r="B49" s="113" t="s">
        <v>315</v>
      </c>
      <c r="C49" s="113">
        <f>COUNTIFS(成交客戶_10!AA:AA,$B49)</f>
        <v>1</v>
      </c>
      <c r="F49" s="98"/>
      <c r="G49" s="98"/>
      <c r="H49" s="256"/>
    </row>
    <row r="50" spans="1:18" s="257" customFormat="1">
      <c r="A50" s="113"/>
      <c r="B50" s="113"/>
      <c r="C50" s="113"/>
      <c r="D50" s="113"/>
      <c r="E50" s="255"/>
      <c r="F50" s="98"/>
      <c r="G50" s="98"/>
      <c r="H50" s="256"/>
      <c r="I50" s="270"/>
      <c r="J50" s="270"/>
      <c r="K50" s="270"/>
      <c r="L50" s="270"/>
      <c r="M50" s="270"/>
      <c r="N50" s="270"/>
      <c r="O50" s="270"/>
      <c r="P50" s="270"/>
      <c r="Q50" s="270"/>
      <c r="R50" s="270"/>
    </row>
    <row r="51" spans="1:18" s="257" customFormat="1">
      <c r="A51" s="113"/>
      <c r="B51" s="113"/>
      <c r="C51" s="113">
        <f>SUM(C43:C49)</f>
        <v>1</v>
      </c>
      <c r="D51" s="113"/>
      <c r="E51" s="255"/>
      <c r="F51" s="98"/>
      <c r="G51" s="98"/>
      <c r="H51" s="256"/>
      <c r="I51" s="270"/>
      <c r="J51" s="270"/>
      <c r="K51" s="270"/>
      <c r="L51" s="270"/>
      <c r="M51" s="270"/>
      <c r="N51" s="270"/>
      <c r="O51" s="270"/>
      <c r="P51" s="270"/>
      <c r="Q51" s="270"/>
      <c r="R51" s="270"/>
    </row>
    <row r="57" spans="1:18" s="257" customFormat="1">
      <c r="A57" s="98"/>
      <c r="B57" s="98"/>
      <c r="C57" s="98"/>
      <c r="D57" s="98"/>
      <c r="E57" s="256"/>
      <c r="F57" s="98"/>
      <c r="G57" s="98"/>
      <c r="H57" s="256"/>
      <c r="I57" s="270"/>
      <c r="J57" s="270"/>
      <c r="K57" s="270"/>
      <c r="L57" s="270"/>
      <c r="M57" s="270"/>
      <c r="N57" s="270"/>
      <c r="O57" s="270"/>
      <c r="P57" s="270"/>
      <c r="Q57" s="270"/>
      <c r="R57" s="270"/>
    </row>
    <row r="58" spans="1:18" s="257" customFormat="1">
      <c r="A58" s="98"/>
      <c r="B58" s="98"/>
      <c r="C58" s="98"/>
      <c r="D58" s="98"/>
      <c r="E58" s="256"/>
      <c r="F58" s="98"/>
      <c r="G58" s="98"/>
      <c r="H58" s="256"/>
      <c r="I58" s="270"/>
      <c r="J58" s="270"/>
      <c r="K58" s="270"/>
      <c r="L58" s="270"/>
      <c r="M58" s="270"/>
      <c r="N58" s="270"/>
      <c r="O58" s="270"/>
      <c r="P58" s="270"/>
      <c r="Q58" s="270"/>
      <c r="R58" s="270"/>
    </row>
    <row r="59" spans="1:18" s="257" customFormat="1">
      <c r="A59" s="98"/>
      <c r="B59" s="98"/>
      <c r="C59" s="98"/>
      <c r="D59" s="98"/>
      <c r="E59" s="256"/>
      <c r="F59" s="98"/>
      <c r="G59" s="98"/>
      <c r="H59" s="256"/>
      <c r="I59" s="270"/>
      <c r="J59" s="270"/>
      <c r="K59" s="270"/>
      <c r="L59" s="270"/>
      <c r="M59" s="270"/>
      <c r="N59" s="270"/>
      <c r="O59" s="270"/>
      <c r="P59" s="270"/>
      <c r="Q59" s="270"/>
      <c r="R59" s="270"/>
    </row>
    <row r="60" spans="1:18" s="257" customFormat="1">
      <c r="A60" s="98"/>
      <c r="B60" s="98"/>
      <c r="C60" s="98"/>
      <c r="D60" s="98"/>
      <c r="E60" s="256"/>
      <c r="F60" s="98"/>
      <c r="G60" s="98"/>
      <c r="H60" s="256"/>
      <c r="I60" s="270"/>
      <c r="J60" s="270"/>
      <c r="K60" s="270"/>
      <c r="L60" s="270"/>
      <c r="M60" s="270"/>
      <c r="N60" s="270"/>
      <c r="O60" s="270"/>
      <c r="P60" s="270"/>
      <c r="Q60" s="270"/>
      <c r="R60" s="270"/>
    </row>
  </sheetData>
  <mergeCells count="6">
    <mergeCell ref="A43:B43"/>
    <mergeCell ref="A1:H1"/>
    <mergeCell ref="A3:A6"/>
    <mergeCell ref="A7:A18"/>
    <mergeCell ref="A19:A30"/>
    <mergeCell ref="A31:A42"/>
  </mergeCells>
  <phoneticPr fontId="3" type="noConversion"/>
  <pageMargins left="7.874015748031496E-2" right="7.874015748031496E-2" top="7.874015748031496E-2" bottom="7.874015748031496E-2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75" zoomScaleNormal="75" workbookViewId="0">
      <pane ySplit="4" topLeftCell="A17" activePane="bottomLeft" state="frozenSplit"/>
      <selection activeCell="H4" sqref="H4"/>
      <selection pane="bottomLeft" activeCell="F16" sqref="F16"/>
    </sheetView>
  </sheetViews>
  <sheetFormatPr defaultColWidth="9" defaultRowHeight="31.5" customHeight="1"/>
  <cols>
    <col min="1" max="1" width="9" style="1" customWidth="1"/>
    <col min="2" max="3" width="5.44140625" style="1" bestFit="1" customWidth="1"/>
    <col min="4" max="4" width="32.109375" style="1" customWidth="1"/>
    <col min="5" max="5" width="13" style="1" bestFit="1" customWidth="1"/>
    <col min="6" max="6" width="13.109375" style="1" bestFit="1" customWidth="1"/>
    <col min="7" max="7" width="13.44140625" style="3" bestFit="1" customWidth="1"/>
    <col min="8" max="8" width="18" style="1" bestFit="1" customWidth="1"/>
    <col min="9" max="9" width="17.109375" style="1" bestFit="1" customWidth="1"/>
    <col min="10" max="10" width="13.21875" style="1" customWidth="1"/>
    <col min="11" max="16384" width="9" style="1"/>
  </cols>
  <sheetData>
    <row r="1" spans="1:10" ht="31.5" customHeight="1">
      <c r="A1" s="393" t="s">
        <v>71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0" ht="15.75" customHeight="1" thickBot="1">
      <c r="A2" s="8"/>
      <c r="B2" s="398"/>
      <c r="C2" s="398"/>
    </row>
    <row r="3" spans="1:10" ht="31.5" hidden="1" customHeight="1">
      <c r="A3" s="2"/>
      <c r="E3" s="6">
        <v>0.6</v>
      </c>
      <c r="F3" s="6">
        <v>0.7</v>
      </c>
      <c r="G3" s="7">
        <v>0.8</v>
      </c>
      <c r="H3" s="6">
        <v>0.9</v>
      </c>
      <c r="I3" s="6">
        <v>1</v>
      </c>
    </row>
    <row r="4" spans="1:10" ht="45" customHeight="1" thickBot="1">
      <c r="A4" s="13" t="s">
        <v>49</v>
      </c>
      <c r="B4" s="391" t="s">
        <v>63</v>
      </c>
      <c r="C4" s="392"/>
      <c r="D4" s="20" t="s">
        <v>50</v>
      </c>
      <c r="E4" s="19" t="s">
        <v>7</v>
      </c>
      <c r="F4" s="14" t="s">
        <v>8</v>
      </c>
      <c r="G4" s="36" t="s">
        <v>9</v>
      </c>
      <c r="H4" s="15" t="s">
        <v>10</v>
      </c>
      <c r="I4" s="44" t="s">
        <v>11</v>
      </c>
      <c r="J4" s="54" t="s">
        <v>64</v>
      </c>
    </row>
    <row r="5" spans="1:10" s="4" customFormat="1" ht="41.25" customHeight="1">
      <c r="A5" s="386" t="s">
        <v>5</v>
      </c>
      <c r="B5" s="383">
        <v>35</v>
      </c>
      <c r="C5" s="383">
        <v>35</v>
      </c>
      <c r="D5" s="21" t="s">
        <v>36</v>
      </c>
      <c r="E5" s="12" t="s">
        <v>51</v>
      </c>
      <c r="F5" s="11" t="s">
        <v>2</v>
      </c>
      <c r="G5" s="37" t="s">
        <v>45</v>
      </c>
      <c r="H5" s="12" t="s">
        <v>1</v>
      </c>
      <c r="I5" s="11" t="s">
        <v>52</v>
      </c>
      <c r="J5" s="46">
        <v>3.5</v>
      </c>
    </row>
    <row r="6" spans="1:10" s="4" customFormat="1" ht="41.25" customHeight="1" thickBot="1">
      <c r="A6" s="388"/>
      <c r="B6" s="385"/>
      <c r="C6" s="385"/>
      <c r="D6" s="22" t="s">
        <v>28</v>
      </c>
      <c r="E6" s="28">
        <f>C5*$E$3</f>
        <v>21</v>
      </c>
      <c r="F6" s="29">
        <f>C5*$F$3</f>
        <v>24.5</v>
      </c>
      <c r="G6" s="38">
        <f>C5*$G$3</f>
        <v>28</v>
      </c>
      <c r="H6" s="28">
        <f>C5*$H$3</f>
        <v>31.5</v>
      </c>
      <c r="I6" s="29">
        <f>C5*$I$3</f>
        <v>35</v>
      </c>
      <c r="J6" s="47">
        <f>IF(J5&gt;3.5,I6,IF(J5&gt;3.2,H6,IF(J5&gt;2.9,G6,IF(J5&gt;2.6,F6,E6))))</f>
        <v>31.5</v>
      </c>
    </row>
    <row r="7" spans="1:10" s="4" customFormat="1" ht="41.25" customHeight="1">
      <c r="A7" s="386" t="s">
        <v>4</v>
      </c>
      <c r="B7" s="383">
        <v>25</v>
      </c>
      <c r="C7" s="383">
        <v>25</v>
      </c>
      <c r="D7" s="21" t="s">
        <v>38</v>
      </c>
      <c r="E7" s="12" t="s">
        <v>53</v>
      </c>
      <c r="F7" s="11" t="s">
        <v>16</v>
      </c>
      <c r="G7" s="37" t="s">
        <v>15</v>
      </c>
      <c r="H7" s="12" t="s">
        <v>17</v>
      </c>
      <c r="I7" s="45" t="s">
        <v>54</v>
      </c>
      <c r="J7" s="48">
        <v>0.8</v>
      </c>
    </row>
    <row r="8" spans="1:10" s="4" customFormat="1" ht="41.25" customHeight="1" thickBot="1">
      <c r="A8" s="388"/>
      <c r="B8" s="385"/>
      <c r="C8" s="385"/>
      <c r="D8" s="22" t="s">
        <v>28</v>
      </c>
      <c r="E8" s="30">
        <f>C7*$E$3</f>
        <v>15</v>
      </c>
      <c r="F8" s="31">
        <f>C7*$F$3</f>
        <v>17.5</v>
      </c>
      <c r="G8" s="39">
        <f>C7*$G$3</f>
        <v>20</v>
      </c>
      <c r="H8" s="30">
        <f>C7*$H$3</f>
        <v>22.5</v>
      </c>
      <c r="I8" s="31">
        <f>C7*$I$3</f>
        <v>25</v>
      </c>
      <c r="J8" s="47">
        <f>IF(J7&gt;94%,I8,IF(J7&gt;89%,H8,IF(J7&gt;84%,G8,IF(J7&gt;79%,F8,E8))))</f>
        <v>17.5</v>
      </c>
    </row>
    <row r="9" spans="1:10" s="4" customFormat="1" ht="41.25" customHeight="1">
      <c r="A9" s="386" t="s">
        <v>3</v>
      </c>
      <c r="B9" s="383">
        <v>20</v>
      </c>
      <c r="C9" s="383">
        <v>12</v>
      </c>
      <c r="D9" s="21" t="s">
        <v>29</v>
      </c>
      <c r="E9" s="12" t="s">
        <v>55</v>
      </c>
      <c r="F9" s="11" t="s">
        <v>20</v>
      </c>
      <c r="G9" s="37" t="s">
        <v>12</v>
      </c>
      <c r="H9" s="12" t="s">
        <v>18</v>
      </c>
      <c r="I9" s="11" t="s">
        <v>56</v>
      </c>
      <c r="J9" s="49">
        <v>98</v>
      </c>
    </row>
    <row r="10" spans="1:10" s="4" customFormat="1" ht="41.25" customHeight="1">
      <c r="A10" s="387"/>
      <c r="B10" s="384"/>
      <c r="C10" s="384"/>
      <c r="D10" s="23" t="s">
        <v>28</v>
      </c>
      <c r="E10" s="32">
        <f>C9*$E$3</f>
        <v>7.1999999999999993</v>
      </c>
      <c r="F10" s="33">
        <f>C9*$F$3</f>
        <v>8.3999999999999986</v>
      </c>
      <c r="G10" s="40">
        <f>C9*$G$3</f>
        <v>9.6000000000000014</v>
      </c>
      <c r="H10" s="32">
        <f>C9*$H$3</f>
        <v>10.8</v>
      </c>
      <c r="I10" s="33">
        <f>C9*$I$3</f>
        <v>12</v>
      </c>
      <c r="J10" s="50">
        <f>IF(J9&gt;98,I10,IF(J9&gt;97,H10,IF(J9&gt;96,G10,IF(J9&gt;95,F10,E10))))</f>
        <v>10.8</v>
      </c>
    </row>
    <row r="11" spans="1:10" s="4" customFormat="1" ht="41.25" customHeight="1">
      <c r="A11" s="387"/>
      <c r="B11" s="384"/>
      <c r="C11" s="384">
        <v>4</v>
      </c>
      <c r="D11" s="24" t="s">
        <v>30</v>
      </c>
      <c r="E11" s="10" t="s">
        <v>55</v>
      </c>
      <c r="F11" s="9" t="s">
        <v>20</v>
      </c>
      <c r="G11" s="41" t="s">
        <v>12</v>
      </c>
      <c r="H11" s="10" t="s">
        <v>18</v>
      </c>
      <c r="I11" s="9" t="s">
        <v>56</v>
      </c>
      <c r="J11" s="51">
        <v>98</v>
      </c>
    </row>
    <row r="12" spans="1:10" s="4" customFormat="1" ht="41.25" customHeight="1">
      <c r="A12" s="387"/>
      <c r="B12" s="384"/>
      <c r="C12" s="384"/>
      <c r="D12" s="23" t="s">
        <v>28</v>
      </c>
      <c r="E12" s="32">
        <f>C11*$E$3</f>
        <v>2.4</v>
      </c>
      <c r="F12" s="33">
        <f>C11*$F$3</f>
        <v>2.8</v>
      </c>
      <c r="G12" s="40">
        <f>C11*$G$3</f>
        <v>3.2</v>
      </c>
      <c r="H12" s="32">
        <f>C11*$H$3</f>
        <v>3.6</v>
      </c>
      <c r="I12" s="33">
        <f>C11*$I$3</f>
        <v>4</v>
      </c>
      <c r="J12" s="50">
        <f>IF(J11&gt;98,I12,IF(J11&gt;97,H12,IF(J11&gt;96,G12,IF(J11&gt;95,F12,E12))))</f>
        <v>3.6</v>
      </c>
    </row>
    <row r="13" spans="1:10" s="4" customFormat="1" ht="41.25" customHeight="1">
      <c r="A13" s="387"/>
      <c r="B13" s="384"/>
      <c r="C13" s="384">
        <v>4</v>
      </c>
      <c r="D13" s="24" t="s">
        <v>31</v>
      </c>
      <c r="E13" s="10" t="s">
        <v>57</v>
      </c>
      <c r="F13" s="9" t="s">
        <v>22</v>
      </c>
      <c r="G13" s="41" t="s">
        <v>19</v>
      </c>
      <c r="H13" s="10" t="s">
        <v>21</v>
      </c>
      <c r="I13" s="9" t="s">
        <v>58</v>
      </c>
      <c r="J13" s="51">
        <v>88</v>
      </c>
    </row>
    <row r="14" spans="1:10" s="4" customFormat="1" ht="41.25" customHeight="1" thickBot="1">
      <c r="A14" s="388"/>
      <c r="B14" s="385"/>
      <c r="C14" s="385"/>
      <c r="D14" s="22" t="s">
        <v>28</v>
      </c>
      <c r="E14" s="28">
        <f>C13*$E$3</f>
        <v>2.4</v>
      </c>
      <c r="F14" s="29">
        <f>C13*$F$3</f>
        <v>2.8</v>
      </c>
      <c r="G14" s="38">
        <f>C13*$G$3</f>
        <v>3.2</v>
      </c>
      <c r="H14" s="28">
        <f>C13*$H$3</f>
        <v>3.6</v>
      </c>
      <c r="I14" s="29">
        <f>C13*$I$3</f>
        <v>4</v>
      </c>
      <c r="J14" s="47">
        <f>IF(J13&gt;88,I14,IF(J13&gt;87,H14,IF(J13&gt;86,G14,IF(J13&gt;85,F14,E14))))</f>
        <v>3.6</v>
      </c>
    </row>
    <row r="15" spans="1:10" s="4" customFormat="1" ht="41.25" customHeight="1">
      <c r="A15" s="386" t="s">
        <v>0</v>
      </c>
      <c r="B15" s="383">
        <v>0</v>
      </c>
      <c r="C15" s="383">
        <v>0</v>
      </c>
      <c r="D15" s="21" t="s">
        <v>32</v>
      </c>
      <c r="E15" s="12" t="s">
        <v>59</v>
      </c>
      <c r="F15" s="11" t="s">
        <v>24</v>
      </c>
      <c r="G15" s="37" t="s">
        <v>25</v>
      </c>
      <c r="H15" s="12" t="s">
        <v>23</v>
      </c>
      <c r="I15" s="11" t="s">
        <v>60</v>
      </c>
      <c r="J15" s="49" t="s">
        <v>69</v>
      </c>
    </row>
    <row r="16" spans="1:10" s="4" customFormat="1" ht="41.25" customHeight="1">
      <c r="A16" s="387"/>
      <c r="B16" s="384"/>
      <c r="C16" s="384"/>
      <c r="D16" s="23" t="s">
        <v>28</v>
      </c>
      <c r="E16" s="32">
        <f>C15*$E$3</f>
        <v>0</v>
      </c>
      <c r="F16" s="33">
        <f>C15*$F$3</f>
        <v>0</v>
      </c>
      <c r="G16" s="40">
        <f>C15*$G$3</f>
        <v>0</v>
      </c>
      <c r="H16" s="32">
        <f>C15*$H$3</f>
        <v>0</v>
      </c>
      <c r="I16" s="33">
        <f>C15*$I$3</f>
        <v>0</v>
      </c>
      <c r="J16" s="50">
        <v>0</v>
      </c>
    </row>
    <row r="17" spans="1:10" s="4" customFormat="1" ht="41.25" customHeight="1">
      <c r="A17" s="387"/>
      <c r="B17" s="384"/>
      <c r="C17" s="384">
        <v>0</v>
      </c>
      <c r="D17" s="24" t="s">
        <v>33</v>
      </c>
      <c r="E17" s="10" t="s">
        <v>61</v>
      </c>
      <c r="F17" s="9" t="s">
        <v>23</v>
      </c>
      <c r="G17" s="41" t="s">
        <v>26</v>
      </c>
      <c r="H17" s="10" t="s">
        <v>27</v>
      </c>
      <c r="I17" s="9" t="s">
        <v>62</v>
      </c>
      <c r="J17" s="51" t="s">
        <v>69</v>
      </c>
    </row>
    <row r="18" spans="1:10" s="4" customFormat="1" ht="41.25" customHeight="1" thickBot="1">
      <c r="A18" s="388"/>
      <c r="B18" s="385"/>
      <c r="C18" s="385"/>
      <c r="D18" s="22" t="s">
        <v>28</v>
      </c>
      <c r="E18" s="28">
        <f>C17*$E$3</f>
        <v>0</v>
      </c>
      <c r="F18" s="29">
        <f>C17*$F$3</f>
        <v>0</v>
      </c>
      <c r="G18" s="38">
        <f>C17*$G$3</f>
        <v>0</v>
      </c>
      <c r="H18" s="28">
        <f>C17*$H$3</f>
        <v>0</v>
      </c>
      <c r="I18" s="29">
        <f>C17*$I$3</f>
        <v>0</v>
      </c>
      <c r="J18" s="47">
        <v>0</v>
      </c>
    </row>
    <row r="19" spans="1:10" s="4" customFormat="1" ht="41.25" customHeight="1">
      <c r="A19" s="386" t="s">
        <v>34</v>
      </c>
      <c r="B19" s="383">
        <v>20</v>
      </c>
      <c r="C19" s="16">
        <v>10</v>
      </c>
      <c r="D19" s="25" t="s">
        <v>35</v>
      </c>
      <c r="E19" s="34">
        <v>2</v>
      </c>
      <c r="F19" s="35">
        <v>4</v>
      </c>
      <c r="G19" s="42">
        <v>6</v>
      </c>
      <c r="H19" s="34">
        <v>8</v>
      </c>
      <c r="I19" s="35">
        <v>10</v>
      </c>
      <c r="J19" s="52" t="s">
        <v>46</v>
      </c>
    </row>
    <row r="20" spans="1:10" s="4" customFormat="1" ht="41.25" customHeight="1">
      <c r="A20" s="387"/>
      <c r="B20" s="384"/>
      <c r="C20" s="17">
        <v>5</v>
      </c>
      <c r="D20" s="26" t="s">
        <v>6</v>
      </c>
      <c r="E20" s="32">
        <v>1</v>
      </c>
      <c r="F20" s="33">
        <v>2</v>
      </c>
      <c r="G20" s="40">
        <v>3</v>
      </c>
      <c r="H20" s="32">
        <v>4</v>
      </c>
      <c r="I20" s="33">
        <v>5</v>
      </c>
      <c r="J20" s="50" t="s">
        <v>47</v>
      </c>
    </row>
    <row r="21" spans="1:10" s="4" customFormat="1" ht="41.25" customHeight="1" thickBot="1">
      <c r="A21" s="388"/>
      <c r="B21" s="385"/>
      <c r="C21" s="18">
        <v>5</v>
      </c>
      <c r="D21" s="27" t="s">
        <v>13</v>
      </c>
      <c r="E21" s="28">
        <v>1</v>
      </c>
      <c r="F21" s="29">
        <v>2</v>
      </c>
      <c r="G21" s="43">
        <v>3</v>
      </c>
      <c r="H21" s="28">
        <v>4</v>
      </c>
      <c r="I21" s="29">
        <v>5</v>
      </c>
      <c r="J21" s="47" t="s">
        <v>48</v>
      </c>
    </row>
    <row r="22" spans="1:10" s="4" customFormat="1" ht="41.25" customHeight="1" thickBot="1">
      <c r="A22" s="395" t="s">
        <v>43</v>
      </c>
      <c r="B22" s="396"/>
      <c r="C22" s="396"/>
      <c r="D22" s="396"/>
      <c r="E22" s="396"/>
      <c r="F22" s="396"/>
      <c r="G22" s="396"/>
      <c r="H22" s="396"/>
      <c r="I22" s="397"/>
      <c r="J22" s="53">
        <f>J6+J8+J10+J12+J14+J16+J18+J19+J20+J21</f>
        <v>83</v>
      </c>
    </row>
    <row r="23" spans="1:10" s="4" customFormat="1" ht="23.25" customHeight="1">
      <c r="B23" s="58">
        <f>B19+B15+B9+B7+B5</f>
        <v>100</v>
      </c>
      <c r="C23" s="58">
        <f>C21+C20+C19+C17+C15+C13+C11+C9+C7+C5</f>
        <v>100</v>
      </c>
      <c r="E23" s="5"/>
      <c r="F23" s="5"/>
      <c r="G23" s="5"/>
      <c r="H23" s="5"/>
      <c r="I23" s="5"/>
      <c r="J23" s="5"/>
    </row>
    <row r="24" spans="1:10" ht="31.5" customHeight="1">
      <c r="A24" s="389" t="s">
        <v>65</v>
      </c>
      <c r="B24" s="389"/>
      <c r="C24" s="389"/>
      <c r="D24" s="57" t="s">
        <v>66</v>
      </c>
    </row>
    <row r="25" spans="1:10" ht="31.5" customHeight="1">
      <c r="A25" s="389" t="s">
        <v>67</v>
      </c>
      <c r="B25" s="389"/>
      <c r="C25" s="389"/>
      <c r="D25" s="59">
        <v>0.5</v>
      </c>
      <c r="G25" s="1"/>
    </row>
    <row r="26" spans="1:10" ht="31.5" customHeight="1">
      <c r="A26" s="389" t="s">
        <v>39</v>
      </c>
      <c r="B26" s="389"/>
      <c r="C26" s="389"/>
      <c r="D26" s="59">
        <v>0.7</v>
      </c>
    </row>
    <row r="27" spans="1:10" ht="31.5" customHeight="1">
      <c r="A27" s="389" t="s">
        <v>40</v>
      </c>
      <c r="B27" s="389"/>
      <c r="C27" s="389"/>
      <c r="D27" s="59">
        <v>1</v>
      </c>
    </row>
    <row r="28" spans="1:10" ht="31.5" customHeight="1">
      <c r="A28" s="389" t="s">
        <v>41</v>
      </c>
      <c r="B28" s="389"/>
      <c r="C28" s="389"/>
      <c r="D28" s="59">
        <v>1.1000000000000001</v>
      </c>
    </row>
    <row r="29" spans="1:10" ht="31.5" customHeight="1">
      <c r="A29" s="389" t="s">
        <v>42</v>
      </c>
      <c r="B29" s="389"/>
      <c r="C29" s="389"/>
      <c r="D29" s="59">
        <v>1.2</v>
      </c>
    </row>
    <row r="30" spans="1:10" ht="31.5" customHeight="1">
      <c r="A30" s="389" t="s">
        <v>68</v>
      </c>
      <c r="B30" s="389"/>
      <c r="C30" s="389"/>
      <c r="D30" s="59">
        <v>1.3</v>
      </c>
    </row>
  </sheetData>
  <mergeCells count="28">
    <mergeCell ref="A1:J1"/>
    <mergeCell ref="B2:C2"/>
    <mergeCell ref="B4:C4"/>
    <mergeCell ref="A5:A6"/>
    <mergeCell ref="B5:B6"/>
    <mergeCell ref="C5:C6"/>
    <mergeCell ref="A7:A8"/>
    <mergeCell ref="B7:B8"/>
    <mergeCell ref="C7:C8"/>
    <mergeCell ref="A9:A14"/>
    <mergeCell ref="B9:B14"/>
    <mergeCell ref="C9:C10"/>
    <mergeCell ref="C11:C12"/>
    <mergeCell ref="C13:C14"/>
    <mergeCell ref="A15:A18"/>
    <mergeCell ref="B15:B18"/>
    <mergeCell ref="C15:C16"/>
    <mergeCell ref="C17:C18"/>
    <mergeCell ref="A19:A21"/>
    <mergeCell ref="B19:B21"/>
    <mergeCell ref="A29:C29"/>
    <mergeCell ref="A30:C30"/>
    <mergeCell ref="A22:I22"/>
    <mergeCell ref="A24:C24"/>
    <mergeCell ref="A25:C25"/>
    <mergeCell ref="A26:C26"/>
    <mergeCell ref="A27:C27"/>
    <mergeCell ref="A28:C28"/>
  </mergeCells>
  <phoneticPr fontId="3" type="noConversion"/>
  <pageMargins left="0.35433070866141736" right="0.15748031496062992" top="0.70866141732283472" bottom="0.15748031496062992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abSelected="1" zoomScale="85" zoomScaleNormal="85" workbookViewId="0">
      <selection activeCell="K52" sqref="K52"/>
    </sheetView>
  </sheetViews>
  <sheetFormatPr defaultColWidth="9" defaultRowHeight="15"/>
  <cols>
    <col min="1" max="1" width="12.21875" style="113" customWidth="1"/>
    <col min="2" max="2" width="11.88671875" style="113" customWidth="1"/>
    <col min="3" max="4" width="10.21875" style="113" customWidth="1"/>
    <col min="5" max="5" width="43.88671875" style="113" customWidth="1"/>
    <col min="6" max="10" width="13.77734375" style="98" hidden="1" customWidth="1"/>
    <col min="11" max="11" width="24.21875" style="136" customWidth="1"/>
    <col min="12" max="12" width="17.6640625" style="143" customWidth="1"/>
    <col min="13" max="13" width="10.21875" style="98" bestFit="1" customWidth="1"/>
    <col min="14" max="16384" width="9" style="98"/>
  </cols>
  <sheetData>
    <row r="1" spans="1:20" s="96" customFormat="1" ht="31.5" customHeight="1">
      <c r="A1" s="435" t="s">
        <v>374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20" s="96" customFormat="1" ht="21.75" customHeight="1">
      <c r="A2" s="145" t="s">
        <v>244</v>
      </c>
      <c r="B2" s="144" t="s">
        <v>245</v>
      </c>
      <c r="C2" s="418" t="s">
        <v>246</v>
      </c>
      <c r="D2" s="419"/>
      <c r="E2" s="144" t="s">
        <v>247</v>
      </c>
      <c r="F2" s="138" t="s">
        <v>79</v>
      </c>
      <c r="G2" s="138" t="s">
        <v>80</v>
      </c>
      <c r="H2" s="138" t="s">
        <v>81</v>
      </c>
      <c r="I2" s="138" t="s">
        <v>82</v>
      </c>
      <c r="J2" s="138" t="s">
        <v>83</v>
      </c>
      <c r="K2" s="146" t="s">
        <v>249</v>
      </c>
      <c r="L2" s="290" t="s">
        <v>348</v>
      </c>
    </row>
    <row r="3" spans="1:20" ht="17.100000000000001" customHeight="1">
      <c r="A3" s="403" t="s">
        <v>240</v>
      </c>
      <c r="B3" s="414" t="s">
        <v>209</v>
      </c>
      <c r="C3" s="414">
        <v>30</v>
      </c>
      <c r="D3" s="414">
        <v>10</v>
      </c>
      <c r="E3" s="414" t="s">
        <v>213</v>
      </c>
      <c r="F3" s="139" t="s">
        <v>214</v>
      </c>
      <c r="G3" s="139" t="s">
        <v>15</v>
      </c>
      <c r="H3" s="139" t="s">
        <v>17</v>
      </c>
      <c r="I3" s="139" t="s">
        <v>78</v>
      </c>
      <c r="J3" s="139" t="s">
        <v>215</v>
      </c>
      <c r="K3" s="335">
        <f>'KPI-10'!H15</f>
        <v>0.77325581395348841</v>
      </c>
      <c r="L3" s="428"/>
      <c r="M3" s="142"/>
      <c r="N3" s="131"/>
      <c r="O3" s="131"/>
      <c r="P3" s="131"/>
      <c r="Q3" s="131"/>
      <c r="R3" s="131"/>
      <c r="S3" s="131"/>
      <c r="T3" s="131"/>
    </row>
    <row r="4" spans="1:20" ht="17.100000000000001" customHeight="1">
      <c r="A4" s="404"/>
      <c r="B4" s="416"/>
      <c r="C4" s="416"/>
      <c r="D4" s="415"/>
      <c r="E4" s="415"/>
      <c r="F4" s="140">
        <v>0</v>
      </c>
      <c r="G4" s="140">
        <v>7</v>
      </c>
      <c r="H4" s="140">
        <v>8</v>
      </c>
      <c r="I4" s="140">
        <v>9</v>
      </c>
      <c r="J4" s="140">
        <v>10</v>
      </c>
      <c r="K4" s="140">
        <v>0</v>
      </c>
      <c r="L4" s="429"/>
      <c r="M4" s="142"/>
      <c r="N4" s="131"/>
      <c r="O4" s="131"/>
      <c r="P4" s="131"/>
      <c r="Q4" s="131"/>
      <c r="R4" s="131"/>
      <c r="S4" s="131"/>
      <c r="T4" s="131"/>
    </row>
    <row r="5" spans="1:20" ht="17.100000000000001" customHeight="1">
      <c r="A5" s="404"/>
      <c r="B5" s="416"/>
      <c r="C5" s="416"/>
      <c r="D5" s="414">
        <v>10</v>
      </c>
      <c r="E5" s="414" t="s">
        <v>88</v>
      </c>
      <c r="F5" s="139" t="s">
        <v>214</v>
      </c>
      <c r="G5" s="139" t="s">
        <v>15</v>
      </c>
      <c r="H5" s="139" t="s">
        <v>17</v>
      </c>
      <c r="I5" s="139" t="s">
        <v>78</v>
      </c>
      <c r="J5" s="139" t="s">
        <v>215</v>
      </c>
      <c r="K5" s="335">
        <f>'KPI-10'!L15</f>
        <v>0.92436974789915971</v>
      </c>
      <c r="L5" s="429"/>
      <c r="M5" s="142"/>
    </row>
    <row r="6" spans="1:20" ht="17.100000000000001" customHeight="1">
      <c r="A6" s="404"/>
      <c r="B6" s="416"/>
      <c r="C6" s="416"/>
      <c r="D6" s="415"/>
      <c r="E6" s="415"/>
      <c r="F6" s="140">
        <v>0</v>
      </c>
      <c r="G6" s="140">
        <v>7</v>
      </c>
      <c r="H6" s="140">
        <v>8</v>
      </c>
      <c r="I6" s="140">
        <v>9</v>
      </c>
      <c r="J6" s="140">
        <v>10</v>
      </c>
      <c r="K6" s="140">
        <v>8</v>
      </c>
      <c r="L6" s="429"/>
      <c r="M6" s="142"/>
    </row>
    <row r="7" spans="1:20" ht="17.100000000000001" customHeight="1">
      <c r="A7" s="404"/>
      <c r="B7" s="416"/>
      <c r="C7" s="416"/>
      <c r="D7" s="414">
        <v>10</v>
      </c>
      <c r="E7" s="414" t="s">
        <v>248</v>
      </c>
      <c r="F7" s="139" t="s">
        <v>214</v>
      </c>
      <c r="G7" s="139" t="s">
        <v>15</v>
      </c>
      <c r="H7" s="139" t="s">
        <v>17</v>
      </c>
      <c r="I7" s="139" t="s">
        <v>78</v>
      </c>
      <c r="J7" s="139" t="s">
        <v>215</v>
      </c>
      <c r="K7" s="335">
        <f>'KPI-10'!R15</f>
        <v>1.2988095238095239</v>
      </c>
      <c r="L7" s="429"/>
      <c r="M7" s="142"/>
    </row>
    <row r="8" spans="1:20" ht="17.100000000000001" customHeight="1">
      <c r="A8" s="404"/>
      <c r="B8" s="415"/>
      <c r="C8" s="415"/>
      <c r="D8" s="415"/>
      <c r="E8" s="415"/>
      <c r="F8" s="140">
        <v>0</v>
      </c>
      <c r="G8" s="140">
        <v>7</v>
      </c>
      <c r="H8" s="140">
        <v>8</v>
      </c>
      <c r="I8" s="140">
        <v>9</v>
      </c>
      <c r="J8" s="140">
        <v>10</v>
      </c>
      <c r="K8" s="140">
        <v>10</v>
      </c>
      <c r="L8" s="429"/>
      <c r="M8" s="142"/>
    </row>
    <row r="9" spans="1:20" ht="17.100000000000001" customHeight="1">
      <c r="A9" s="404"/>
      <c r="B9" s="414" t="s">
        <v>4</v>
      </c>
      <c r="C9" s="414">
        <v>30</v>
      </c>
      <c r="D9" s="414">
        <v>20</v>
      </c>
      <c r="E9" s="414" t="s">
        <v>216</v>
      </c>
      <c r="F9" s="139" t="s">
        <v>217</v>
      </c>
      <c r="G9" s="139" t="s">
        <v>16</v>
      </c>
      <c r="H9" s="139" t="s">
        <v>15</v>
      </c>
      <c r="I9" s="139" t="s">
        <v>17</v>
      </c>
      <c r="J9" s="141" t="s">
        <v>218</v>
      </c>
      <c r="K9" s="336" t="e">
        <f>成交客戶_10!AT1</f>
        <v>#DIV/0!</v>
      </c>
      <c r="L9" s="429"/>
      <c r="M9" s="142"/>
    </row>
    <row r="10" spans="1:20" ht="17.100000000000001" customHeight="1">
      <c r="A10" s="404"/>
      <c r="B10" s="416"/>
      <c r="C10" s="416"/>
      <c r="D10" s="415"/>
      <c r="E10" s="415"/>
      <c r="F10" s="140">
        <v>0</v>
      </c>
      <c r="G10" s="140">
        <v>5</v>
      </c>
      <c r="H10" s="140">
        <v>10</v>
      </c>
      <c r="I10" s="140">
        <v>15</v>
      </c>
      <c r="J10" s="140">
        <v>20</v>
      </c>
      <c r="K10" s="140">
        <v>0</v>
      </c>
      <c r="L10" s="429"/>
      <c r="M10" s="142"/>
    </row>
    <row r="11" spans="1:20" ht="17.100000000000001" customHeight="1">
      <c r="A11" s="404"/>
      <c r="B11" s="416"/>
      <c r="C11" s="416"/>
      <c r="D11" s="414">
        <v>10</v>
      </c>
      <c r="E11" s="414" t="s">
        <v>219</v>
      </c>
      <c r="F11" s="139" t="s">
        <v>220</v>
      </c>
      <c r="G11" s="139" t="s">
        <v>39</v>
      </c>
      <c r="H11" s="139" t="s">
        <v>119</v>
      </c>
      <c r="I11" s="139" t="s">
        <v>120</v>
      </c>
      <c r="J11" s="139" t="s">
        <v>221</v>
      </c>
      <c r="K11" s="337">
        <f>滿意度分析_10!F19</f>
        <v>0.83333333333333337</v>
      </c>
      <c r="L11" s="429"/>
      <c r="M11" s="142"/>
    </row>
    <row r="12" spans="1:20" ht="17.100000000000001" customHeight="1">
      <c r="A12" s="404"/>
      <c r="B12" s="415"/>
      <c r="C12" s="415"/>
      <c r="D12" s="415"/>
      <c r="E12" s="415"/>
      <c r="F12" s="140">
        <v>0</v>
      </c>
      <c r="G12" s="140">
        <v>3</v>
      </c>
      <c r="H12" s="140">
        <v>5</v>
      </c>
      <c r="I12" s="140">
        <v>8</v>
      </c>
      <c r="J12" s="140">
        <v>10</v>
      </c>
      <c r="K12" s="140">
        <v>8</v>
      </c>
      <c r="L12" s="429"/>
      <c r="M12" s="142"/>
    </row>
    <row r="13" spans="1:20" ht="17.100000000000001" customHeight="1">
      <c r="A13" s="404"/>
      <c r="B13" s="414" t="s">
        <v>222</v>
      </c>
      <c r="C13" s="414">
        <v>20</v>
      </c>
      <c r="D13" s="414">
        <v>20</v>
      </c>
      <c r="E13" s="414" t="s">
        <v>223</v>
      </c>
      <c r="F13" s="139" t="s">
        <v>224</v>
      </c>
      <c r="G13" s="139" t="s">
        <v>74</v>
      </c>
      <c r="H13" s="139" t="s">
        <v>75</v>
      </c>
      <c r="I13" s="139" t="s">
        <v>72</v>
      </c>
      <c r="J13" s="139" t="s">
        <v>225</v>
      </c>
      <c r="K13" s="338">
        <f>來店成交率_10!CX15</f>
        <v>0.1388888888888889</v>
      </c>
      <c r="L13" s="429"/>
      <c r="M13" s="142"/>
    </row>
    <row r="14" spans="1:20" ht="17.100000000000001" customHeight="1">
      <c r="A14" s="404"/>
      <c r="B14" s="415"/>
      <c r="C14" s="415"/>
      <c r="D14" s="415"/>
      <c r="E14" s="415"/>
      <c r="F14" s="140">
        <v>0</v>
      </c>
      <c r="G14" s="140">
        <v>5</v>
      </c>
      <c r="H14" s="140">
        <v>10</v>
      </c>
      <c r="I14" s="140">
        <v>15</v>
      </c>
      <c r="J14" s="140">
        <v>20</v>
      </c>
      <c r="K14" s="140">
        <v>10</v>
      </c>
      <c r="L14" s="429"/>
      <c r="M14" s="142"/>
    </row>
    <row r="15" spans="1:20" ht="17.100000000000001" customHeight="1">
      <c r="A15" s="404"/>
      <c r="B15" s="414" t="s">
        <v>84</v>
      </c>
      <c r="C15" s="414">
        <v>10</v>
      </c>
      <c r="D15" s="414">
        <v>10</v>
      </c>
      <c r="E15" s="414" t="s">
        <v>375</v>
      </c>
      <c r="F15" s="139" t="s">
        <v>226</v>
      </c>
      <c r="G15" s="139" t="s">
        <v>85</v>
      </c>
      <c r="H15" s="139" t="s">
        <v>86</v>
      </c>
      <c r="I15" s="139" t="s">
        <v>87</v>
      </c>
      <c r="J15" s="141" t="s">
        <v>227</v>
      </c>
      <c r="K15" s="339">
        <v>93.5</v>
      </c>
      <c r="L15" s="429"/>
      <c r="M15" s="142"/>
    </row>
    <row r="16" spans="1:20" ht="17.100000000000001" customHeight="1">
      <c r="A16" s="404"/>
      <c r="B16" s="415"/>
      <c r="C16" s="415"/>
      <c r="D16" s="415"/>
      <c r="E16" s="415"/>
      <c r="F16" s="140">
        <v>0</v>
      </c>
      <c r="G16" s="140">
        <v>3</v>
      </c>
      <c r="H16" s="140">
        <v>5</v>
      </c>
      <c r="I16" s="140">
        <v>8</v>
      </c>
      <c r="J16" s="140">
        <v>10</v>
      </c>
      <c r="K16" s="140">
        <v>8</v>
      </c>
      <c r="L16" s="429"/>
      <c r="M16" s="142"/>
    </row>
    <row r="17" spans="1:14" ht="17.100000000000001" customHeight="1">
      <c r="A17" s="404"/>
      <c r="B17" s="414" t="s">
        <v>228</v>
      </c>
      <c r="C17" s="414">
        <v>10</v>
      </c>
      <c r="D17" s="414">
        <v>10</v>
      </c>
      <c r="E17" s="411" t="s">
        <v>288</v>
      </c>
      <c r="F17" s="139" t="s">
        <v>229</v>
      </c>
      <c r="G17" s="139" t="s">
        <v>230</v>
      </c>
      <c r="H17" s="139" t="s">
        <v>231</v>
      </c>
      <c r="I17" s="139" t="s">
        <v>232</v>
      </c>
      <c r="J17" s="139" t="s">
        <v>233</v>
      </c>
      <c r="K17" s="139" t="s">
        <v>250</v>
      </c>
      <c r="L17" s="429"/>
      <c r="M17" s="142"/>
      <c r="N17" s="137"/>
    </row>
    <row r="18" spans="1:14" ht="17.100000000000001" customHeight="1">
      <c r="A18" s="404"/>
      <c r="B18" s="415"/>
      <c r="C18" s="415"/>
      <c r="D18" s="415"/>
      <c r="E18" s="412"/>
      <c r="F18" s="140">
        <v>0</v>
      </c>
      <c r="G18" s="140">
        <v>3</v>
      </c>
      <c r="H18" s="140">
        <v>5</v>
      </c>
      <c r="I18" s="140">
        <v>8</v>
      </c>
      <c r="J18" s="140">
        <v>10</v>
      </c>
      <c r="K18" s="140">
        <v>10</v>
      </c>
      <c r="L18" s="429"/>
      <c r="M18" s="142"/>
    </row>
    <row r="19" spans="1:14" ht="24.75" customHeight="1">
      <c r="A19" s="404"/>
      <c r="B19" s="430" t="s">
        <v>235</v>
      </c>
      <c r="C19" s="431"/>
      <c r="D19" s="431"/>
      <c r="E19" s="431"/>
      <c r="F19" s="431"/>
      <c r="G19" s="431"/>
      <c r="H19" s="431"/>
      <c r="I19" s="431"/>
      <c r="J19" s="431"/>
      <c r="K19" s="432"/>
      <c r="L19" s="147">
        <f>K4+K6+K8+K10+K12+K14+K16+K18</f>
        <v>54</v>
      </c>
      <c r="M19" s="142"/>
    </row>
    <row r="20" spans="1:14" ht="12.75" hidden="1" customHeight="1">
      <c r="A20" s="404"/>
      <c r="B20" s="405" t="s">
        <v>287</v>
      </c>
      <c r="C20" s="406"/>
      <c r="D20" s="407"/>
      <c r="E20" s="411" t="s">
        <v>236</v>
      </c>
      <c r="F20" s="140"/>
      <c r="G20" s="140"/>
      <c r="H20" s="140"/>
      <c r="I20" s="140"/>
      <c r="J20" s="140"/>
      <c r="K20" s="433">
        <v>77</v>
      </c>
      <c r="L20" s="420"/>
      <c r="M20" s="142"/>
    </row>
    <row r="21" spans="1:14" ht="12.75" hidden="1" customHeight="1">
      <c r="A21" s="404"/>
      <c r="B21" s="408"/>
      <c r="C21" s="409"/>
      <c r="D21" s="410"/>
      <c r="E21" s="412"/>
      <c r="F21" s="140"/>
      <c r="G21" s="140"/>
      <c r="H21" s="140"/>
      <c r="I21" s="140"/>
      <c r="J21" s="140"/>
      <c r="K21" s="434"/>
      <c r="L21" s="421"/>
      <c r="M21" s="142"/>
    </row>
    <row r="22" spans="1:14" ht="22.5" customHeight="1">
      <c r="A22" s="403" t="s">
        <v>241</v>
      </c>
      <c r="B22" s="144" t="s">
        <v>210</v>
      </c>
      <c r="C22" s="418" t="s">
        <v>211</v>
      </c>
      <c r="D22" s="419"/>
      <c r="E22" s="144" t="s">
        <v>212</v>
      </c>
      <c r="F22" s="138" t="s">
        <v>79</v>
      </c>
      <c r="G22" s="138" t="s">
        <v>80</v>
      </c>
      <c r="H22" s="138" t="s">
        <v>81</v>
      </c>
      <c r="I22" s="138" t="s">
        <v>82</v>
      </c>
      <c r="J22" s="138" t="s">
        <v>83</v>
      </c>
      <c r="K22" s="146" t="s">
        <v>249</v>
      </c>
      <c r="L22" s="423"/>
    </row>
    <row r="23" spans="1:14" ht="17.100000000000001" customHeight="1">
      <c r="A23" s="404"/>
      <c r="B23" s="414" t="s">
        <v>77</v>
      </c>
      <c r="C23" s="414">
        <v>30</v>
      </c>
      <c r="D23" s="414">
        <v>10</v>
      </c>
      <c r="E23" s="414" t="s">
        <v>213</v>
      </c>
      <c r="F23" s="139" t="s">
        <v>214</v>
      </c>
      <c r="G23" s="139" t="s">
        <v>15</v>
      </c>
      <c r="H23" s="139" t="s">
        <v>17</v>
      </c>
      <c r="I23" s="139" t="s">
        <v>78</v>
      </c>
      <c r="J23" s="139" t="s">
        <v>215</v>
      </c>
      <c r="K23" s="335">
        <f>'KPI-10'!H27</f>
        <v>0.62637362637362637</v>
      </c>
      <c r="L23" s="424"/>
    </row>
    <row r="24" spans="1:14" ht="17.100000000000001" customHeight="1">
      <c r="A24" s="404"/>
      <c r="B24" s="416"/>
      <c r="C24" s="416"/>
      <c r="D24" s="415"/>
      <c r="E24" s="415"/>
      <c r="F24" s="140">
        <v>0</v>
      </c>
      <c r="G24" s="140">
        <v>7</v>
      </c>
      <c r="H24" s="140">
        <v>8</v>
      </c>
      <c r="I24" s="140">
        <v>9</v>
      </c>
      <c r="J24" s="140">
        <v>10</v>
      </c>
      <c r="K24" s="140">
        <v>0</v>
      </c>
      <c r="L24" s="424"/>
    </row>
    <row r="25" spans="1:14" ht="17.100000000000001" customHeight="1">
      <c r="A25" s="404"/>
      <c r="B25" s="416"/>
      <c r="C25" s="416"/>
      <c r="D25" s="414">
        <v>10</v>
      </c>
      <c r="E25" s="414" t="s">
        <v>88</v>
      </c>
      <c r="F25" s="139" t="s">
        <v>214</v>
      </c>
      <c r="G25" s="139" t="s">
        <v>15</v>
      </c>
      <c r="H25" s="139" t="s">
        <v>17</v>
      </c>
      <c r="I25" s="139" t="s">
        <v>78</v>
      </c>
      <c r="J25" s="139" t="s">
        <v>215</v>
      </c>
      <c r="K25" s="335">
        <f>'KPI-10'!L27</f>
        <v>0.7142857142857143</v>
      </c>
      <c r="L25" s="424"/>
    </row>
    <row r="26" spans="1:14" ht="17.100000000000001" customHeight="1">
      <c r="A26" s="404"/>
      <c r="B26" s="416"/>
      <c r="C26" s="416"/>
      <c r="D26" s="415"/>
      <c r="E26" s="415"/>
      <c r="F26" s="140">
        <v>0</v>
      </c>
      <c r="G26" s="140">
        <v>7</v>
      </c>
      <c r="H26" s="140">
        <v>8</v>
      </c>
      <c r="I26" s="140">
        <v>9</v>
      </c>
      <c r="J26" s="140">
        <v>10</v>
      </c>
      <c r="K26" s="140">
        <v>0</v>
      </c>
      <c r="L26" s="424"/>
    </row>
    <row r="27" spans="1:14" ht="17.100000000000001" customHeight="1">
      <c r="A27" s="404"/>
      <c r="B27" s="416"/>
      <c r="C27" s="416"/>
      <c r="D27" s="414">
        <v>10</v>
      </c>
      <c r="E27" s="414" t="s">
        <v>248</v>
      </c>
      <c r="F27" s="139" t="s">
        <v>214</v>
      </c>
      <c r="G27" s="139" t="s">
        <v>15</v>
      </c>
      <c r="H27" s="139" t="s">
        <v>17</v>
      </c>
      <c r="I27" s="139" t="s">
        <v>78</v>
      </c>
      <c r="J27" s="139" t="s">
        <v>215</v>
      </c>
      <c r="K27" s="335">
        <f>'KPI-10'!R27</f>
        <v>1.4081250000000001</v>
      </c>
      <c r="L27" s="424"/>
    </row>
    <row r="28" spans="1:14" ht="17.100000000000001" customHeight="1">
      <c r="A28" s="404"/>
      <c r="B28" s="415"/>
      <c r="C28" s="415"/>
      <c r="D28" s="415"/>
      <c r="E28" s="415"/>
      <c r="F28" s="140">
        <v>0</v>
      </c>
      <c r="G28" s="140">
        <v>7</v>
      </c>
      <c r="H28" s="140">
        <v>8</v>
      </c>
      <c r="I28" s="140">
        <v>9</v>
      </c>
      <c r="J28" s="140">
        <v>10</v>
      </c>
      <c r="K28" s="140">
        <v>10</v>
      </c>
      <c r="L28" s="424"/>
    </row>
    <row r="29" spans="1:14" ht="17.100000000000001" customHeight="1">
      <c r="A29" s="404"/>
      <c r="B29" s="414" t="s">
        <v>4</v>
      </c>
      <c r="C29" s="414">
        <v>30</v>
      </c>
      <c r="D29" s="414">
        <v>20</v>
      </c>
      <c r="E29" s="422" t="s">
        <v>251</v>
      </c>
      <c r="F29" s="139" t="s">
        <v>217</v>
      </c>
      <c r="G29" s="139" t="s">
        <v>16</v>
      </c>
      <c r="H29" s="139" t="s">
        <v>15</v>
      </c>
      <c r="I29" s="139" t="s">
        <v>17</v>
      </c>
      <c r="J29" s="141" t="s">
        <v>218</v>
      </c>
      <c r="K29" s="336" t="e">
        <f>成交客戶_10!AU1</f>
        <v>#DIV/0!</v>
      </c>
      <c r="L29" s="424"/>
    </row>
    <row r="30" spans="1:14" ht="17.100000000000001" customHeight="1">
      <c r="A30" s="404"/>
      <c r="B30" s="416"/>
      <c r="C30" s="416"/>
      <c r="D30" s="415"/>
      <c r="E30" s="415"/>
      <c r="F30" s="140">
        <v>0</v>
      </c>
      <c r="G30" s="140">
        <v>5</v>
      </c>
      <c r="H30" s="140">
        <v>10</v>
      </c>
      <c r="I30" s="140">
        <v>15</v>
      </c>
      <c r="J30" s="140">
        <v>20</v>
      </c>
      <c r="K30" s="140">
        <v>5</v>
      </c>
      <c r="L30" s="424"/>
    </row>
    <row r="31" spans="1:14" ht="17.100000000000001" customHeight="1">
      <c r="A31" s="404"/>
      <c r="B31" s="416"/>
      <c r="C31" s="416"/>
      <c r="D31" s="414">
        <v>10</v>
      </c>
      <c r="E31" s="414" t="s">
        <v>219</v>
      </c>
      <c r="F31" s="139" t="s">
        <v>220</v>
      </c>
      <c r="G31" s="139" t="s">
        <v>39</v>
      </c>
      <c r="H31" s="139" t="s">
        <v>119</v>
      </c>
      <c r="I31" s="139" t="s">
        <v>120</v>
      </c>
      <c r="J31" s="139" t="s">
        <v>221</v>
      </c>
      <c r="K31" s="337">
        <f>滿意度分析_10!F31</f>
        <v>0.77777777777777779</v>
      </c>
      <c r="L31" s="424"/>
    </row>
    <row r="32" spans="1:14" ht="17.100000000000001" customHeight="1">
      <c r="A32" s="404"/>
      <c r="B32" s="415"/>
      <c r="C32" s="415"/>
      <c r="D32" s="415"/>
      <c r="E32" s="415"/>
      <c r="F32" s="140">
        <v>0</v>
      </c>
      <c r="G32" s="140">
        <v>3</v>
      </c>
      <c r="H32" s="140">
        <v>5</v>
      </c>
      <c r="I32" s="140">
        <v>8</v>
      </c>
      <c r="J32" s="140">
        <v>10</v>
      </c>
      <c r="K32" s="140">
        <v>5</v>
      </c>
      <c r="L32" s="424"/>
    </row>
    <row r="33" spans="1:12" ht="17.100000000000001" customHeight="1">
      <c r="A33" s="404"/>
      <c r="B33" s="414" t="s">
        <v>222</v>
      </c>
      <c r="C33" s="414">
        <v>20</v>
      </c>
      <c r="D33" s="414">
        <v>20</v>
      </c>
      <c r="E33" s="414" t="s">
        <v>223</v>
      </c>
      <c r="F33" s="139" t="s">
        <v>224</v>
      </c>
      <c r="G33" s="139" t="s">
        <v>74</v>
      </c>
      <c r="H33" s="139" t="s">
        <v>75</v>
      </c>
      <c r="I33" s="139" t="s">
        <v>72</v>
      </c>
      <c r="J33" s="139" t="s">
        <v>225</v>
      </c>
      <c r="K33" s="338">
        <f>來店成交率_10!CX27</f>
        <v>0.17910447761194029</v>
      </c>
      <c r="L33" s="424"/>
    </row>
    <row r="34" spans="1:12" ht="17.100000000000001" customHeight="1">
      <c r="A34" s="404"/>
      <c r="B34" s="415"/>
      <c r="C34" s="415"/>
      <c r="D34" s="415"/>
      <c r="E34" s="415"/>
      <c r="F34" s="140">
        <v>0</v>
      </c>
      <c r="G34" s="140">
        <v>5</v>
      </c>
      <c r="H34" s="140">
        <v>10</v>
      </c>
      <c r="I34" s="140">
        <v>15</v>
      </c>
      <c r="J34" s="140">
        <v>20</v>
      </c>
      <c r="K34" s="140">
        <v>20</v>
      </c>
      <c r="L34" s="424"/>
    </row>
    <row r="35" spans="1:12" ht="17.100000000000001" customHeight="1">
      <c r="A35" s="404"/>
      <c r="B35" s="414" t="s">
        <v>84</v>
      </c>
      <c r="C35" s="414">
        <v>10</v>
      </c>
      <c r="D35" s="414">
        <v>10</v>
      </c>
      <c r="E35" s="414" t="s">
        <v>376</v>
      </c>
      <c r="F35" s="139" t="s">
        <v>226</v>
      </c>
      <c r="G35" s="139" t="s">
        <v>85</v>
      </c>
      <c r="H35" s="139" t="s">
        <v>86</v>
      </c>
      <c r="I35" s="139" t="s">
        <v>87</v>
      </c>
      <c r="J35" s="141" t="s">
        <v>227</v>
      </c>
      <c r="K35" s="340">
        <v>95</v>
      </c>
      <c r="L35" s="424"/>
    </row>
    <row r="36" spans="1:12" ht="17.100000000000001" customHeight="1">
      <c r="A36" s="404"/>
      <c r="B36" s="415"/>
      <c r="C36" s="415"/>
      <c r="D36" s="415"/>
      <c r="E36" s="415"/>
      <c r="F36" s="140">
        <v>0</v>
      </c>
      <c r="G36" s="140">
        <v>3</v>
      </c>
      <c r="H36" s="140">
        <v>5</v>
      </c>
      <c r="I36" s="140">
        <v>8</v>
      </c>
      <c r="J36" s="140">
        <v>10</v>
      </c>
      <c r="K36" s="140">
        <v>10</v>
      </c>
      <c r="L36" s="424"/>
    </row>
    <row r="37" spans="1:12" ht="17.100000000000001" customHeight="1">
      <c r="A37" s="404"/>
      <c r="B37" s="414" t="s">
        <v>228</v>
      </c>
      <c r="C37" s="414">
        <v>10</v>
      </c>
      <c r="D37" s="414">
        <v>10</v>
      </c>
      <c r="E37" s="411" t="s">
        <v>234</v>
      </c>
      <c r="F37" s="139" t="s">
        <v>229</v>
      </c>
      <c r="G37" s="139" t="s">
        <v>230</v>
      </c>
      <c r="H37" s="139" t="s">
        <v>231</v>
      </c>
      <c r="I37" s="139" t="s">
        <v>232</v>
      </c>
      <c r="J37" s="139" t="s">
        <v>233</v>
      </c>
      <c r="K37" s="139" t="s">
        <v>250</v>
      </c>
      <c r="L37" s="424"/>
    </row>
    <row r="38" spans="1:12" ht="17.100000000000001" customHeight="1">
      <c r="A38" s="404"/>
      <c r="B38" s="415"/>
      <c r="C38" s="415"/>
      <c r="D38" s="415"/>
      <c r="E38" s="412"/>
      <c r="F38" s="140">
        <v>0</v>
      </c>
      <c r="G38" s="140">
        <v>3</v>
      </c>
      <c r="H38" s="140">
        <v>5</v>
      </c>
      <c r="I38" s="140">
        <v>8</v>
      </c>
      <c r="J38" s="140">
        <v>10</v>
      </c>
      <c r="K38" s="140">
        <v>10</v>
      </c>
      <c r="L38" s="424"/>
    </row>
    <row r="39" spans="1:12" ht="24.75" customHeight="1">
      <c r="A39" s="404"/>
      <c r="B39" s="417" t="s">
        <v>237</v>
      </c>
      <c r="C39" s="400"/>
      <c r="D39" s="400"/>
      <c r="E39" s="400"/>
      <c r="F39" s="400"/>
      <c r="G39" s="400"/>
      <c r="H39" s="400"/>
      <c r="I39" s="400"/>
      <c r="J39" s="400"/>
      <c r="K39" s="401"/>
      <c r="L39" s="303">
        <f>K24+K26+K28+K30+K32+K34+K36+K38</f>
        <v>60</v>
      </c>
    </row>
    <row r="40" spans="1:12" ht="14.25" hidden="1" customHeight="1">
      <c r="A40" s="404"/>
      <c r="B40" s="405" t="s">
        <v>286</v>
      </c>
      <c r="C40" s="406"/>
      <c r="D40" s="407"/>
      <c r="E40" s="411" t="s">
        <v>236</v>
      </c>
      <c r="F40" s="140"/>
      <c r="G40" s="140"/>
      <c r="H40" s="140"/>
      <c r="I40" s="140"/>
      <c r="J40" s="140"/>
      <c r="K40" s="433">
        <v>26</v>
      </c>
      <c r="L40" s="420"/>
    </row>
    <row r="41" spans="1:12" ht="14.25" hidden="1" customHeight="1">
      <c r="A41" s="404"/>
      <c r="B41" s="408"/>
      <c r="C41" s="409"/>
      <c r="D41" s="410"/>
      <c r="E41" s="412"/>
      <c r="F41" s="140"/>
      <c r="G41" s="140"/>
      <c r="H41" s="140"/>
      <c r="I41" s="140"/>
      <c r="J41" s="140"/>
      <c r="K41" s="434"/>
      <c r="L41" s="421"/>
    </row>
    <row r="42" spans="1:12" ht="21" customHeight="1">
      <c r="A42" s="413" t="s">
        <v>242</v>
      </c>
      <c r="B42" s="144" t="s">
        <v>210</v>
      </c>
      <c r="C42" s="418" t="s">
        <v>211</v>
      </c>
      <c r="D42" s="419"/>
      <c r="E42" s="144" t="s">
        <v>212</v>
      </c>
      <c r="F42" s="138" t="s">
        <v>79</v>
      </c>
      <c r="G42" s="138" t="s">
        <v>80</v>
      </c>
      <c r="H42" s="138" t="s">
        <v>81</v>
      </c>
      <c r="I42" s="138" t="s">
        <v>82</v>
      </c>
      <c r="J42" s="138" t="s">
        <v>83</v>
      </c>
      <c r="K42" s="146" t="s">
        <v>249</v>
      </c>
      <c r="L42" s="425"/>
    </row>
    <row r="43" spans="1:12" ht="17.100000000000001" customHeight="1">
      <c r="A43" s="413"/>
      <c r="B43" s="414" t="s">
        <v>77</v>
      </c>
      <c r="C43" s="414">
        <v>30</v>
      </c>
      <c r="D43" s="414">
        <v>10</v>
      </c>
      <c r="E43" s="414" t="s">
        <v>213</v>
      </c>
      <c r="F43" s="139" t="s">
        <v>214</v>
      </c>
      <c r="G43" s="139" t="s">
        <v>15</v>
      </c>
      <c r="H43" s="139" t="s">
        <v>17</v>
      </c>
      <c r="I43" s="139" t="s">
        <v>78</v>
      </c>
      <c r="J43" s="139" t="s">
        <v>215</v>
      </c>
      <c r="K43" s="335">
        <f>'KPI-10'!H38</f>
        <v>0.95454545454545459</v>
      </c>
      <c r="L43" s="426"/>
    </row>
    <row r="44" spans="1:12" ht="17.100000000000001" customHeight="1">
      <c r="A44" s="413"/>
      <c r="B44" s="416"/>
      <c r="C44" s="416"/>
      <c r="D44" s="415"/>
      <c r="E44" s="415"/>
      <c r="F44" s="140">
        <v>0</v>
      </c>
      <c r="G44" s="140">
        <v>7</v>
      </c>
      <c r="H44" s="140">
        <v>8</v>
      </c>
      <c r="I44" s="140">
        <v>9</v>
      </c>
      <c r="J44" s="140">
        <v>10</v>
      </c>
      <c r="K44" s="341">
        <v>9</v>
      </c>
      <c r="L44" s="426"/>
    </row>
    <row r="45" spans="1:12" ht="17.100000000000001" customHeight="1">
      <c r="A45" s="413"/>
      <c r="B45" s="416"/>
      <c r="C45" s="416"/>
      <c r="D45" s="414">
        <v>10</v>
      </c>
      <c r="E45" s="414" t="s">
        <v>88</v>
      </c>
      <c r="F45" s="139" t="s">
        <v>214</v>
      </c>
      <c r="G45" s="139" t="s">
        <v>15</v>
      </c>
      <c r="H45" s="139" t="s">
        <v>17</v>
      </c>
      <c r="I45" s="139" t="s">
        <v>78</v>
      </c>
      <c r="J45" s="139" t="s">
        <v>215</v>
      </c>
      <c r="K45" s="335">
        <f>'KPI-10'!L38</f>
        <v>1.2967032967032968</v>
      </c>
      <c r="L45" s="426"/>
    </row>
    <row r="46" spans="1:12" ht="17.100000000000001" customHeight="1">
      <c r="A46" s="413"/>
      <c r="B46" s="416"/>
      <c r="C46" s="416"/>
      <c r="D46" s="415"/>
      <c r="E46" s="415"/>
      <c r="F46" s="140">
        <v>0</v>
      </c>
      <c r="G46" s="140">
        <v>7</v>
      </c>
      <c r="H46" s="140">
        <v>8</v>
      </c>
      <c r="I46" s="140">
        <v>9</v>
      </c>
      <c r="J46" s="140">
        <v>10</v>
      </c>
      <c r="K46" s="140">
        <v>10</v>
      </c>
      <c r="L46" s="426"/>
    </row>
    <row r="47" spans="1:12" ht="17.100000000000001" customHeight="1">
      <c r="A47" s="413"/>
      <c r="B47" s="416"/>
      <c r="C47" s="416"/>
      <c r="D47" s="414">
        <v>10</v>
      </c>
      <c r="E47" s="414" t="s">
        <v>248</v>
      </c>
      <c r="F47" s="139" t="s">
        <v>214</v>
      </c>
      <c r="G47" s="139" t="s">
        <v>15</v>
      </c>
      <c r="H47" s="139" t="s">
        <v>17</v>
      </c>
      <c r="I47" s="139" t="s">
        <v>78</v>
      </c>
      <c r="J47" s="139" t="s">
        <v>215</v>
      </c>
      <c r="K47" s="335">
        <f>'KPI-10'!R38</f>
        <v>1.6404411764705882</v>
      </c>
      <c r="L47" s="426"/>
    </row>
    <row r="48" spans="1:12" ht="17.100000000000001" customHeight="1">
      <c r="A48" s="413"/>
      <c r="B48" s="415"/>
      <c r="C48" s="415"/>
      <c r="D48" s="415"/>
      <c r="E48" s="415"/>
      <c r="F48" s="140">
        <v>0</v>
      </c>
      <c r="G48" s="140">
        <v>7</v>
      </c>
      <c r="H48" s="140">
        <v>8</v>
      </c>
      <c r="I48" s="140">
        <v>9</v>
      </c>
      <c r="J48" s="140">
        <v>10</v>
      </c>
      <c r="K48" s="140">
        <v>10</v>
      </c>
      <c r="L48" s="426"/>
    </row>
    <row r="49" spans="1:12" ht="17.100000000000001" customHeight="1">
      <c r="A49" s="413"/>
      <c r="B49" s="414" t="s">
        <v>4</v>
      </c>
      <c r="C49" s="414">
        <v>30</v>
      </c>
      <c r="D49" s="414">
        <v>20</v>
      </c>
      <c r="E49" s="414" t="s">
        <v>216</v>
      </c>
      <c r="F49" s="139" t="s">
        <v>217</v>
      </c>
      <c r="G49" s="139" t="s">
        <v>16</v>
      </c>
      <c r="H49" s="139" t="s">
        <v>15</v>
      </c>
      <c r="I49" s="139" t="s">
        <v>17</v>
      </c>
      <c r="J49" s="141" t="s">
        <v>218</v>
      </c>
      <c r="K49" s="336" t="e">
        <f>成交客戶_10!AV1</f>
        <v>#DIV/0!</v>
      </c>
      <c r="L49" s="426"/>
    </row>
    <row r="50" spans="1:12" ht="17.100000000000001" customHeight="1">
      <c r="A50" s="413"/>
      <c r="B50" s="416"/>
      <c r="C50" s="416"/>
      <c r="D50" s="415"/>
      <c r="E50" s="415"/>
      <c r="F50" s="140">
        <v>0</v>
      </c>
      <c r="G50" s="140">
        <v>5</v>
      </c>
      <c r="H50" s="140">
        <v>10</v>
      </c>
      <c r="I50" s="140">
        <v>15</v>
      </c>
      <c r="J50" s="140">
        <v>20</v>
      </c>
      <c r="K50" s="140">
        <v>0</v>
      </c>
      <c r="L50" s="426"/>
    </row>
    <row r="51" spans="1:12" ht="17.100000000000001" customHeight="1">
      <c r="A51" s="413"/>
      <c r="B51" s="416"/>
      <c r="C51" s="416"/>
      <c r="D51" s="414">
        <v>10</v>
      </c>
      <c r="E51" s="414" t="s">
        <v>219</v>
      </c>
      <c r="F51" s="139" t="s">
        <v>220</v>
      </c>
      <c r="G51" s="139" t="s">
        <v>39</v>
      </c>
      <c r="H51" s="139" t="s">
        <v>119</v>
      </c>
      <c r="I51" s="139" t="s">
        <v>120</v>
      </c>
      <c r="J51" s="139" t="s">
        <v>221</v>
      </c>
      <c r="K51" s="337">
        <f>滿意度分析_10!F43</f>
        <v>1</v>
      </c>
      <c r="L51" s="426"/>
    </row>
    <row r="52" spans="1:12" ht="17.100000000000001" customHeight="1">
      <c r="A52" s="413"/>
      <c r="B52" s="415"/>
      <c r="C52" s="415"/>
      <c r="D52" s="415"/>
      <c r="E52" s="415"/>
      <c r="F52" s="140">
        <v>0</v>
      </c>
      <c r="G52" s="140">
        <v>3</v>
      </c>
      <c r="H52" s="140">
        <v>5</v>
      </c>
      <c r="I52" s="140">
        <v>8</v>
      </c>
      <c r="J52" s="140">
        <v>10</v>
      </c>
      <c r="K52" s="140">
        <v>10</v>
      </c>
      <c r="L52" s="426"/>
    </row>
    <row r="53" spans="1:12" ht="17.100000000000001" customHeight="1">
      <c r="A53" s="413"/>
      <c r="B53" s="414" t="s">
        <v>222</v>
      </c>
      <c r="C53" s="414">
        <v>20</v>
      </c>
      <c r="D53" s="414">
        <v>20</v>
      </c>
      <c r="E53" s="414" t="s">
        <v>223</v>
      </c>
      <c r="F53" s="139" t="s">
        <v>224</v>
      </c>
      <c r="G53" s="139" t="s">
        <v>74</v>
      </c>
      <c r="H53" s="139" t="s">
        <v>75</v>
      </c>
      <c r="I53" s="139" t="s">
        <v>72</v>
      </c>
      <c r="J53" s="139" t="s">
        <v>225</v>
      </c>
      <c r="K53" s="338">
        <f>來店成交率_10!CX42</f>
        <v>0.16666666666666666</v>
      </c>
      <c r="L53" s="426"/>
    </row>
    <row r="54" spans="1:12" ht="17.100000000000001" customHeight="1">
      <c r="A54" s="413"/>
      <c r="B54" s="415"/>
      <c r="C54" s="415"/>
      <c r="D54" s="415"/>
      <c r="E54" s="415"/>
      <c r="F54" s="140">
        <v>0</v>
      </c>
      <c r="G54" s="140">
        <v>5</v>
      </c>
      <c r="H54" s="140">
        <v>10</v>
      </c>
      <c r="I54" s="140">
        <v>15</v>
      </c>
      <c r="J54" s="140">
        <v>20</v>
      </c>
      <c r="K54" s="140">
        <v>20</v>
      </c>
      <c r="L54" s="426"/>
    </row>
    <row r="55" spans="1:12" ht="17.100000000000001" customHeight="1">
      <c r="A55" s="413"/>
      <c r="B55" s="414" t="s">
        <v>84</v>
      </c>
      <c r="C55" s="414">
        <v>10</v>
      </c>
      <c r="D55" s="414">
        <v>10</v>
      </c>
      <c r="E55" s="414" t="s">
        <v>377</v>
      </c>
      <c r="F55" s="139" t="s">
        <v>226</v>
      </c>
      <c r="G55" s="139" t="s">
        <v>85</v>
      </c>
      <c r="H55" s="139" t="s">
        <v>86</v>
      </c>
      <c r="I55" s="139" t="s">
        <v>87</v>
      </c>
      <c r="J55" s="141" t="s">
        <v>227</v>
      </c>
      <c r="K55" s="340">
        <v>93</v>
      </c>
      <c r="L55" s="426"/>
    </row>
    <row r="56" spans="1:12" ht="17.100000000000001" customHeight="1">
      <c r="A56" s="413"/>
      <c r="B56" s="415"/>
      <c r="C56" s="415"/>
      <c r="D56" s="415"/>
      <c r="E56" s="415"/>
      <c r="F56" s="140">
        <v>0</v>
      </c>
      <c r="G56" s="140">
        <v>3</v>
      </c>
      <c r="H56" s="140">
        <v>5</v>
      </c>
      <c r="I56" s="140">
        <v>8</v>
      </c>
      <c r="J56" s="140">
        <v>10</v>
      </c>
      <c r="K56" s="140">
        <v>8</v>
      </c>
      <c r="L56" s="426"/>
    </row>
    <row r="57" spans="1:12" ht="17.100000000000001" customHeight="1">
      <c r="A57" s="413"/>
      <c r="B57" s="414" t="s">
        <v>228</v>
      </c>
      <c r="C57" s="414">
        <v>10</v>
      </c>
      <c r="D57" s="414">
        <v>10</v>
      </c>
      <c r="E57" s="411" t="s">
        <v>234</v>
      </c>
      <c r="F57" s="139" t="s">
        <v>229</v>
      </c>
      <c r="G57" s="139" t="s">
        <v>230</v>
      </c>
      <c r="H57" s="139" t="s">
        <v>231</v>
      </c>
      <c r="I57" s="139" t="s">
        <v>232</v>
      </c>
      <c r="J57" s="139" t="s">
        <v>233</v>
      </c>
      <c r="K57" s="139" t="s">
        <v>250</v>
      </c>
      <c r="L57" s="426"/>
    </row>
    <row r="58" spans="1:12" ht="17.100000000000001" customHeight="1">
      <c r="A58" s="413"/>
      <c r="B58" s="415"/>
      <c r="C58" s="415"/>
      <c r="D58" s="415"/>
      <c r="E58" s="412"/>
      <c r="F58" s="140">
        <v>0</v>
      </c>
      <c r="G58" s="140">
        <v>3</v>
      </c>
      <c r="H58" s="140">
        <v>5</v>
      </c>
      <c r="I58" s="140">
        <v>8</v>
      </c>
      <c r="J58" s="140">
        <v>10</v>
      </c>
      <c r="K58" s="140">
        <v>10</v>
      </c>
      <c r="L58" s="427"/>
    </row>
    <row r="59" spans="1:12" ht="24.75" customHeight="1">
      <c r="A59" s="413"/>
      <c r="B59" s="417" t="s">
        <v>238</v>
      </c>
      <c r="C59" s="400"/>
      <c r="D59" s="400"/>
      <c r="E59" s="400"/>
      <c r="F59" s="400"/>
      <c r="G59" s="400"/>
      <c r="H59" s="400"/>
      <c r="I59" s="400"/>
      <c r="J59" s="400"/>
      <c r="K59" s="401"/>
      <c r="L59" s="302">
        <f>K44+K46+K48+K50+K52+K54+K56+K58</f>
        <v>77</v>
      </c>
    </row>
    <row r="60" spans="1:12" ht="15" hidden="1" customHeight="1">
      <c r="A60" s="413"/>
      <c r="B60" s="405" t="s">
        <v>286</v>
      </c>
      <c r="C60" s="406"/>
      <c r="D60" s="407"/>
      <c r="E60" s="411" t="s">
        <v>236</v>
      </c>
      <c r="F60" s="140"/>
      <c r="G60" s="140"/>
      <c r="H60" s="140"/>
      <c r="I60" s="140"/>
      <c r="J60" s="140"/>
      <c r="K60" s="433"/>
      <c r="L60" s="402"/>
    </row>
    <row r="61" spans="1:12" ht="11.25" hidden="1" customHeight="1">
      <c r="A61" s="413"/>
      <c r="B61" s="408"/>
      <c r="C61" s="409"/>
      <c r="D61" s="410"/>
      <c r="E61" s="412"/>
      <c r="F61" s="140"/>
      <c r="G61" s="140"/>
      <c r="H61" s="140"/>
      <c r="I61" s="140"/>
      <c r="J61" s="140"/>
      <c r="K61" s="434"/>
      <c r="L61" s="402"/>
    </row>
    <row r="62" spans="1:12" ht="15" hidden="1" customHeight="1">
      <c r="A62" s="403" t="s">
        <v>239</v>
      </c>
      <c r="B62" s="405" t="s">
        <v>286</v>
      </c>
      <c r="C62" s="406"/>
      <c r="D62" s="407"/>
      <c r="E62" s="411" t="s">
        <v>236</v>
      </c>
      <c r="F62" s="140"/>
      <c r="G62" s="140"/>
      <c r="H62" s="140"/>
      <c r="I62" s="140"/>
      <c r="J62" s="140"/>
      <c r="K62" s="433"/>
      <c r="L62" s="402"/>
    </row>
    <row r="63" spans="1:12" ht="11.25" hidden="1" customHeight="1">
      <c r="A63" s="404"/>
      <c r="B63" s="408"/>
      <c r="C63" s="409"/>
      <c r="D63" s="410"/>
      <c r="E63" s="412"/>
      <c r="F63" s="140"/>
      <c r="G63" s="140"/>
      <c r="H63" s="140"/>
      <c r="I63" s="140"/>
      <c r="J63" s="140"/>
      <c r="K63" s="434"/>
      <c r="L63" s="402"/>
    </row>
    <row r="64" spans="1:12" ht="30" customHeight="1">
      <c r="A64" s="399" t="s">
        <v>347</v>
      </c>
      <c r="B64" s="400"/>
      <c r="C64" s="400"/>
      <c r="D64" s="400"/>
      <c r="E64" s="400"/>
      <c r="F64" s="400"/>
      <c r="G64" s="400"/>
      <c r="H64" s="400"/>
      <c r="I64" s="400"/>
      <c r="J64" s="400"/>
      <c r="K64" s="401"/>
      <c r="L64" s="289">
        <f>(L19+L39+L59)/3</f>
        <v>63.666666666666664</v>
      </c>
    </row>
    <row r="65" spans="1:12">
      <c r="A65" s="148" t="s">
        <v>351</v>
      </c>
    </row>
    <row r="66" spans="1:12" hidden="1">
      <c r="A66" s="148" t="s">
        <v>346</v>
      </c>
    </row>
    <row r="67" spans="1:12">
      <c r="A67" s="148" t="s">
        <v>252</v>
      </c>
    </row>
    <row r="68" spans="1:12" s="284" customFormat="1" ht="23.25" customHeight="1">
      <c r="A68" s="286" t="s">
        <v>343</v>
      </c>
      <c r="B68" s="285"/>
      <c r="C68" s="286" t="s">
        <v>344</v>
      </c>
      <c r="D68" s="285"/>
      <c r="E68" s="285"/>
      <c r="K68" s="288" t="s">
        <v>342</v>
      </c>
      <c r="L68" s="287" t="s">
        <v>345</v>
      </c>
    </row>
  </sheetData>
  <mergeCells count="109">
    <mergeCell ref="L3:L18"/>
    <mergeCell ref="B19:K19"/>
    <mergeCell ref="K62:K63"/>
    <mergeCell ref="K60:K61"/>
    <mergeCell ref="K40:K41"/>
    <mergeCell ref="K20:K21"/>
    <mergeCell ref="A1:L1"/>
    <mergeCell ref="E3:E4"/>
    <mergeCell ref="E5:E6"/>
    <mergeCell ref="E7:E8"/>
    <mergeCell ref="E9:E10"/>
    <mergeCell ref="E11:E12"/>
    <mergeCell ref="E13:E14"/>
    <mergeCell ref="E15:E16"/>
    <mergeCell ref="E17:E18"/>
    <mergeCell ref="C2:D2"/>
    <mergeCell ref="B13:B14"/>
    <mergeCell ref="C13:C14"/>
    <mergeCell ref="D13:D14"/>
    <mergeCell ref="B15:B16"/>
    <mergeCell ref="C15:C16"/>
    <mergeCell ref="D15:D16"/>
    <mergeCell ref="B3:B8"/>
    <mergeCell ref="B9:B12"/>
    <mergeCell ref="L20:L21"/>
    <mergeCell ref="E47:E48"/>
    <mergeCell ref="E49:E50"/>
    <mergeCell ref="E51:E52"/>
    <mergeCell ref="E53:E54"/>
    <mergeCell ref="E23:E24"/>
    <mergeCell ref="E25:E26"/>
    <mergeCell ref="E27:E28"/>
    <mergeCell ref="E29:E30"/>
    <mergeCell ref="E31:E32"/>
    <mergeCell ref="E33:E34"/>
    <mergeCell ref="E35:E36"/>
    <mergeCell ref="E37:E38"/>
    <mergeCell ref="L22:L38"/>
    <mergeCell ref="B39:K39"/>
    <mergeCell ref="L42:L58"/>
    <mergeCell ref="B40:D41"/>
    <mergeCell ref="E40:E41"/>
    <mergeCell ref="L40:L41"/>
    <mergeCell ref="C33:C34"/>
    <mergeCell ref="D33:D34"/>
    <mergeCell ref="C42:D42"/>
    <mergeCell ref="B43:B48"/>
    <mergeCell ref="C43:C48"/>
    <mergeCell ref="E43:E44"/>
    <mergeCell ref="E45:E46"/>
    <mergeCell ref="E55:E56"/>
    <mergeCell ref="E20:E21"/>
    <mergeCell ref="D11:D12"/>
    <mergeCell ref="D43:D44"/>
    <mergeCell ref="D45:D46"/>
    <mergeCell ref="D47:D48"/>
    <mergeCell ref="C35:C36"/>
    <mergeCell ref="D35:D36"/>
    <mergeCell ref="C37:C38"/>
    <mergeCell ref="D37:D38"/>
    <mergeCell ref="C9:C12"/>
    <mergeCell ref="D9:D10"/>
    <mergeCell ref="C17:C18"/>
    <mergeCell ref="A3:A21"/>
    <mergeCell ref="B20:D21"/>
    <mergeCell ref="C3:C8"/>
    <mergeCell ref="D3:D4"/>
    <mergeCell ref="D5:D6"/>
    <mergeCell ref="C22:D22"/>
    <mergeCell ref="B23:B28"/>
    <mergeCell ref="C23:C28"/>
    <mergeCell ref="D23:D24"/>
    <mergeCell ref="D25:D26"/>
    <mergeCell ref="D27:D28"/>
    <mergeCell ref="D17:D18"/>
    <mergeCell ref="D7:D8"/>
    <mergeCell ref="B17:B18"/>
    <mergeCell ref="A22:A41"/>
    <mergeCell ref="B35:B36"/>
    <mergeCell ref="B37:B38"/>
    <mergeCell ref="B33:B34"/>
    <mergeCell ref="B29:B32"/>
    <mergeCell ref="C29:C32"/>
    <mergeCell ref="D29:D30"/>
    <mergeCell ref="D31:D32"/>
    <mergeCell ref="A64:K64"/>
    <mergeCell ref="L60:L61"/>
    <mergeCell ref="L62:L63"/>
    <mergeCell ref="A62:A63"/>
    <mergeCell ref="B62:D63"/>
    <mergeCell ref="E62:E63"/>
    <mergeCell ref="A42:A61"/>
    <mergeCell ref="B55:B56"/>
    <mergeCell ref="C55:C56"/>
    <mergeCell ref="D55:D56"/>
    <mergeCell ref="B57:B58"/>
    <mergeCell ref="C57:C58"/>
    <mergeCell ref="D57:D58"/>
    <mergeCell ref="B49:B52"/>
    <mergeCell ref="C49:C52"/>
    <mergeCell ref="D49:D50"/>
    <mergeCell ref="D51:D52"/>
    <mergeCell ref="B53:B54"/>
    <mergeCell ref="C53:C54"/>
    <mergeCell ref="D53:D54"/>
    <mergeCell ref="E60:E61"/>
    <mergeCell ref="B59:K59"/>
    <mergeCell ref="B60:D61"/>
    <mergeCell ref="E57:E58"/>
  </mergeCells>
  <phoneticPr fontId="3" type="noConversion"/>
  <printOptions horizontalCentered="1"/>
  <pageMargins left="7.874015748031496E-2" right="7.874015748031496E-2" top="7.874015748031496E-2" bottom="7.874015748031496E-2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85" zoomScaleNormal="85" workbookViewId="0">
      <pane ySplit="3" topLeftCell="A4" activePane="bottomLeft" state="frozenSplit"/>
      <selection sqref="A1:J1"/>
      <selection pane="bottomLeft" activeCell="I7" sqref="I7"/>
    </sheetView>
  </sheetViews>
  <sheetFormatPr defaultColWidth="9" defaultRowHeight="31.5" customHeight="1"/>
  <cols>
    <col min="1" max="1" width="11.33203125" style="1" customWidth="1"/>
    <col min="2" max="2" width="5.33203125" style="1" hidden="1" customWidth="1"/>
    <col min="3" max="3" width="5.33203125" style="1" customWidth="1"/>
    <col min="4" max="4" width="26.88671875" style="1" customWidth="1"/>
    <col min="5" max="6" width="15.109375" style="1" customWidth="1"/>
    <col min="7" max="7" width="15.109375" style="3" customWidth="1"/>
    <col min="8" max="8" width="15.109375" style="1" customWidth="1"/>
    <col min="9" max="9" width="17.109375" style="1" customWidth="1"/>
    <col min="10" max="10" width="15" style="1" customWidth="1"/>
    <col min="11" max="11" width="9" style="85"/>
    <col min="12" max="16384" width="9" style="1"/>
  </cols>
  <sheetData>
    <row r="1" spans="1:11" ht="31.5" customHeight="1">
      <c r="A1" s="393" t="s">
        <v>125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1" ht="15.75" customHeight="1">
      <c r="A2" s="61"/>
      <c r="B2" s="447"/>
      <c r="C2" s="447"/>
      <c r="D2" s="73"/>
    </row>
    <row r="3" spans="1:11" ht="42" customHeight="1">
      <c r="A3" s="74" t="s">
        <v>90</v>
      </c>
      <c r="B3" s="446" t="s">
        <v>91</v>
      </c>
      <c r="C3" s="446"/>
      <c r="D3" s="74" t="s">
        <v>92</v>
      </c>
      <c r="E3" s="84" t="s">
        <v>79</v>
      </c>
      <c r="F3" s="84" t="s">
        <v>80</v>
      </c>
      <c r="G3" s="84" t="s">
        <v>81</v>
      </c>
      <c r="H3" s="84" t="s">
        <v>82</v>
      </c>
      <c r="I3" s="84" t="s">
        <v>83</v>
      </c>
      <c r="J3" s="84" t="s">
        <v>93</v>
      </c>
    </row>
    <row r="4" spans="1:11" ht="27" customHeight="1">
      <c r="A4" s="448" t="s">
        <v>209</v>
      </c>
      <c r="B4" s="451">
        <v>30</v>
      </c>
      <c r="C4" s="445">
        <v>10</v>
      </c>
      <c r="D4" s="135" t="s">
        <v>208</v>
      </c>
      <c r="E4" s="77" t="s">
        <v>94</v>
      </c>
      <c r="F4" s="77" t="s">
        <v>15</v>
      </c>
      <c r="G4" s="77" t="s">
        <v>17</v>
      </c>
      <c r="H4" s="77" t="s">
        <v>78</v>
      </c>
      <c r="I4" s="77" t="s">
        <v>103</v>
      </c>
      <c r="J4" s="78"/>
    </row>
    <row r="5" spans="1:11" ht="27" customHeight="1">
      <c r="A5" s="449"/>
      <c r="B5" s="452"/>
      <c r="C5" s="445"/>
      <c r="D5" s="79" t="s">
        <v>95</v>
      </c>
      <c r="E5" s="80">
        <v>0</v>
      </c>
      <c r="F5" s="80">
        <v>7</v>
      </c>
      <c r="G5" s="80">
        <v>8</v>
      </c>
      <c r="H5" s="80">
        <v>9</v>
      </c>
      <c r="I5" s="80">
        <v>10</v>
      </c>
      <c r="J5" s="81"/>
    </row>
    <row r="6" spans="1:11" ht="27" customHeight="1">
      <c r="A6" s="449"/>
      <c r="B6" s="452"/>
      <c r="C6" s="445">
        <v>10</v>
      </c>
      <c r="D6" s="79" t="s">
        <v>88</v>
      </c>
      <c r="E6" s="77" t="s">
        <v>107</v>
      </c>
      <c r="F6" s="77" t="s">
        <v>15</v>
      </c>
      <c r="G6" s="77" t="s">
        <v>17</v>
      </c>
      <c r="H6" s="77" t="s">
        <v>78</v>
      </c>
      <c r="I6" s="77" t="s">
        <v>108</v>
      </c>
      <c r="J6" s="81"/>
    </row>
    <row r="7" spans="1:11" ht="27" customHeight="1">
      <c r="A7" s="449"/>
      <c r="B7" s="452"/>
      <c r="C7" s="445"/>
      <c r="D7" s="79" t="s">
        <v>109</v>
      </c>
      <c r="E7" s="80">
        <v>0</v>
      </c>
      <c r="F7" s="80">
        <v>7</v>
      </c>
      <c r="G7" s="80">
        <v>8</v>
      </c>
      <c r="H7" s="80">
        <v>9</v>
      </c>
      <c r="I7" s="80">
        <v>10</v>
      </c>
      <c r="J7" s="81"/>
    </row>
    <row r="8" spans="1:11" ht="27" customHeight="1">
      <c r="A8" s="449"/>
      <c r="B8" s="452"/>
      <c r="C8" s="445">
        <v>10</v>
      </c>
      <c r="D8" s="79" t="s">
        <v>110</v>
      </c>
      <c r="E8" s="77" t="s">
        <v>107</v>
      </c>
      <c r="F8" s="77" t="s">
        <v>15</v>
      </c>
      <c r="G8" s="77" t="s">
        <v>17</v>
      </c>
      <c r="H8" s="77" t="s">
        <v>78</v>
      </c>
      <c r="I8" s="77" t="s">
        <v>111</v>
      </c>
      <c r="J8" s="81"/>
    </row>
    <row r="9" spans="1:11" ht="27" customHeight="1">
      <c r="A9" s="450"/>
      <c r="B9" s="453"/>
      <c r="C9" s="445"/>
      <c r="D9" s="79" t="s">
        <v>109</v>
      </c>
      <c r="E9" s="80">
        <v>0</v>
      </c>
      <c r="F9" s="80">
        <v>7</v>
      </c>
      <c r="G9" s="80">
        <v>8</v>
      </c>
      <c r="H9" s="80">
        <v>9</v>
      </c>
      <c r="I9" s="80">
        <v>10</v>
      </c>
      <c r="J9" s="81"/>
    </row>
    <row r="10" spans="1:11" s="4" customFormat="1" ht="27" customHeight="1">
      <c r="A10" s="438" t="s">
        <v>4</v>
      </c>
      <c r="B10" s="441">
        <v>30</v>
      </c>
      <c r="C10" s="437">
        <v>20</v>
      </c>
      <c r="D10" s="71" t="s">
        <v>112</v>
      </c>
      <c r="E10" s="62" t="s">
        <v>113</v>
      </c>
      <c r="F10" s="62" t="s">
        <v>76</v>
      </c>
      <c r="G10" s="62" t="s">
        <v>15</v>
      </c>
      <c r="H10" s="62" t="s">
        <v>17</v>
      </c>
      <c r="I10" s="64" t="s">
        <v>114</v>
      </c>
      <c r="J10" s="83"/>
      <c r="K10" s="86"/>
    </row>
    <row r="11" spans="1:11" s="4" customFormat="1" ht="27" customHeight="1">
      <c r="A11" s="439"/>
      <c r="B11" s="442"/>
      <c r="C11" s="437"/>
      <c r="D11" s="72" t="s">
        <v>109</v>
      </c>
      <c r="E11" s="63">
        <v>0</v>
      </c>
      <c r="F11" s="63">
        <v>5</v>
      </c>
      <c r="G11" s="63">
        <v>10</v>
      </c>
      <c r="H11" s="63">
        <v>15</v>
      </c>
      <c r="I11" s="63">
        <v>20</v>
      </c>
      <c r="J11" s="67"/>
      <c r="K11" s="86"/>
    </row>
    <row r="12" spans="1:11" s="4" customFormat="1" ht="27" customHeight="1">
      <c r="A12" s="439"/>
      <c r="B12" s="442"/>
      <c r="C12" s="437">
        <v>10</v>
      </c>
      <c r="D12" s="74" t="s">
        <v>73</v>
      </c>
      <c r="E12" s="62" t="s">
        <v>96</v>
      </c>
      <c r="F12" s="62" t="s">
        <v>39</v>
      </c>
      <c r="G12" s="62" t="s">
        <v>119</v>
      </c>
      <c r="H12" s="62" t="s">
        <v>120</v>
      </c>
      <c r="I12" s="62" t="s">
        <v>60</v>
      </c>
      <c r="J12" s="66"/>
      <c r="K12" s="86"/>
    </row>
    <row r="13" spans="1:11" s="4" customFormat="1" ht="27" customHeight="1">
      <c r="A13" s="440"/>
      <c r="B13" s="443"/>
      <c r="C13" s="437"/>
      <c r="D13" s="75" t="s">
        <v>28</v>
      </c>
      <c r="E13" s="63">
        <v>0</v>
      </c>
      <c r="F13" s="63">
        <v>3</v>
      </c>
      <c r="G13" s="63">
        <v>5</v>
      </c>
      <c r="H13" s="63">
        <v>8</v>
      </c>
      <c r="I13" s="63">
        <v>10</v>
      </c>
      <c r="J13" s="67"/>
      <c r="K13" s="86"/>
    </row>
    <row r="14" spans="1:11" s="4" customFormat="1" ht="27" customHeight="1">
      <c r="A14" s="444" t="s">
        <v>97</v>
      </c>
      <c r="B14" s="445">
        <v>20</v>
      </c>
      <c r="C14" s="445">
        <v>20</v>
      </c>
      <c r="D14" s="76" t="s">
        <v>98</v>
      </c>
      <c r="E14" s="77" t="s">
        <v>99</v>
      </c>
      <c r="F14" s="77" t="s">
        <v>74</v>
      </c>
      <c r="G14" s="77" t="s">
        <v>75</v>
      </c>
      <c r="H14" s="77" t="s">
        <v>72</v>
      </c>
      <c r="I14" s="77" t="s">
        <v>104</v>
      </c>
      <c r="J14" s="78"/>
      <c r="K14" s="86"/>
    </row>
    <row r="15" spans="1:11" s="4" customFormat="1" ht="20.399999999999999">
      <c r="A15" s="444"/>
      <c r="B15" s="445"/>
      <c r="C15" s="445"/>
      <c r="D15" s="79" t="s">
        <v>95</v>
      </c>
      <c r="E15" s="80">
        <v>0</v>
      </c>
      <c r="F15" s="80">
        <v>5</v>
      </c>
      <c r="G15" s="80">
        <v>10</v>
      </c>
      <c r="H15" s="80">
        <v>15</v>
      </c>
      <c r="I15" s="80">
        <v>20</v>
      </c>
      <c r="J15" s="81"/>
      <c r="K15" s="86"/>
    </row>
    <row r="16" spans="1:11" s="4" customFormat="1" ht="27" customHeight="1">
      <c r="A16" s="446" t="s">
        <v>84</v>
      </c>
      <c r="B16" s="437">
        <v>10</v>
      </c>
      <c r="C16" s="437">
        <v>10</v>
      </c>
      <c r="D16" s="71" t="s">
        <v>100</v>
      </c>
      <c r="E16" s="62" t="s">
        <v>89</v>
      </c>
      <c r="F16" s="62" t="s">
        <v>85</v>
      </c>
      <c r="G16" s="62" t="s">
        <v>86</v>
      </c>
      <c r="H16" s="62" t="s">
        <v>87</v>
      </c>
      <c r="I16" s="64" t="s">
        <v>105</v>
      </c>
      <c r="J16" s="66"/>
      <c r="K16" s="86"/>
    </row>
    <row r="17" spans="1:11" s="4" customFormat="1" ht="27" customHeight="1">
      <c r="A17" s="446"/>
      <c r="B17" s="437"/>
      <c r="C17" s="437"/>
      <c r="D17" s="72" t="s">
        <v>95</v>
      </c>
      <c r="E17" s="63">
        <v>0</v>
      </c>
      <c r="F17" s="63">
        <v>3</v>
      </c>
      <c r="G17" s="63">
        <v>5</v>
      </c>
      <c r="H17" s="63">
        <v>8</v>
      </c>
      <c r="I17" s="63">
        <v>10</v>
      </c>
      <c r="J17" s="67"/>
      <c r="K17" s="86"/>
    </row>
    <row r="18" spans="1:11" s="4" customFormat="1" ht="33.75" customHeight="1">
      <c r="A18" s="444" t="s">
        <v>101</v>
      </c>
      <c r="B18" s="445">
        <v>10</v>
      </c>
      <c r="C18" s="445">
        <v>10</v>
      </c>
      <c r="D18" s="76" t="s">
        <v>124</v>
      </c>
      <c r="E18" s="82" t="s">
        <v>118</v>
      </c>
      <c r="F18" s="82" t="s">
        <v>117</v>
      </c>
      <c r="G18" s="82" t="s">
        <v>116</v>
      </c>
      <c r="H18" s="82" t="s">
        <v>115</v>
      </c>
      <c r="I18" s="77" t="s">
        <v>106</v>
      </c>
      <c r="J18" s="78"/>
      <c r="K18" s="86"/>
    </row>
    <row r="19" spans="1:11" s="4" customFormat="1" ht="27" customHeight="1">
      <c r="A19" s="444"/>
      <c r="B19" s="445"/>
      <c r="C19" s="445"/>
      <c r="D19" s="79" t="s">
        <v>95</v>
      </c>
      <c r="E19" s="80">
        <v>0</v>
      </c>
      <c r="F19" s="80">
        <v>3</v>
      </c>
      <c r="G19" s="80">
        <v>5</v>
      </c>
      <c r="H19" s="80">
        <v>8</v>
      </c>
      <c r="I19" s="80">
        <v>10</v>
      </c>
      <c r="J19" s="81"/>
      <c r="K19" s="86"/>
    </row>
    <row r="20" spans="1:11" s="4" customFormat="1" ht="27" customHeight="1">
      <c r="A20" s="436" t="s">
        <v>102</v>
      </c>
      <c r="B20" s="436"/>
      <c r="C20" s="436"/>
      <c r="D20" s="436"/>
      <c r="E20" s="436"/>
      <c r="F20" s="436"/>
      <c r="G20" s="436"/>
      <c r="H20" s="436"/>
      <c r="I20" s="436"/>
      <c r="J20" s="65"/>
      <c r="K20" s="86"/>
    </row>
    <row r="21" spans="1:11" s="70" customFormat="1" ht="41.25" customHeight="1">
      <c r="A21" s="68"/>
      <c r="B21" s="68"/>
      <c r="C21" s="68"/>
      <c r="D21" s="68"/>
      <c r="E21" s="68"/>
      <c r="F21" s="68"/>
      <c r="G21" s="68"/>
      <c r="H21" s="68"/>
      <c r="I21" s="68"/>
      <c r="J21" s="69"/>
      <c r="K21" s="87"/>
    </row>
    <row r="22" spans="1:11" s="70" customFormat="1" ht="41.25" customHeight="1">
      <c r="A22" s="68"/>
      <c r="B22" s="68"/>
      <c r="C22" s="68"/>
      <c r="D22" s="68"/>
      <c r="E22" s="68"/>
      <c r="F22" s="68"/>
      <c r="G22" s="68"/>
      <c r="H22" s="68"/>
      <c r="I22" s="68"/>
      <c r="J22" s="69"/>
      <c r="K22" s="87"/>
    </row>
    <row r="23" spans="1:11" s="70" customFormat="1" ht="41.25" customHeight="1">
      <c r="A23" s="68"/>
      <c r="B23" s="68"/>
      <c r="C23" s="68"/>
      <c r="D23" s="68"/>
      <c r="E23" s="68"/>
      <c r="F23" s="68"/>
      <c r="G23" s="68"/>
      <c r="H23" s="68"/>
      <c r="I23" s="68"/>
      <c r="J23" s="69"/>
      <c r="K23" s="87"/>
    </row>
    <row r="24" spans="1:11" ht="31.5" customHeight="1">
      <c r="F24" s="60"/>
      <c r="G24" s="60"/>
      <c r="H24" s="60"/>
      <c r="I24" s="60"/>
      <c r="J24" s="60"/>
    </row>
    <row r="25" spans="1:11" ht="31.5" customHeight="1">
      <c r="F25" s="60"/>
      <c r="G25" s="60"/>
      <c r="H25" s="60"/>
      <c r="I25" s="60"/>
      <c r="J25" s="60"/>
    </row>
    <row r="26" spans="1:11" ht="31.5" customHeight="1">
      <c r="F26" s="60"/>
      <c r="G26" s="60"/>
      <c r="H26" s="60"/>
      <c r="I26" s="60"/>
      <c r="J26" s="60"/>
    </row>
    <row r="27" spans="1:11" ht="31.5" customHeight="1">
      <c r="F27" s="60"/>
      <c r="G27" s="60"/>
      <c r="H27" s="60"/>
      <c r="I27" s="60"/>
      <c r="J27" s="60"/>
    </row>
    <row r="28" spans="1:11" ht="31.5" customHeight="1">
      <c r="F28" s="60"/>
      <c r="G28" s="60"/>
      <c r="H28" s="60"/>
      <c r="I28" s="60"/>
      <c r="J28" s="60"/>
    </row>
    <row r="29" spans="1:11" ht="31.5" customHeight="1">
      <c r="F29" s="60"/>
      <c r="G29" s="60"/>
      <c r="H29" s="60"/>
      <c r="I29" s="60"/>
      <c r="J29" s="60"/>
    </row>
    <row r="30" spans="1:11" ht="31.5" customHeight="1">
      <c r="F30" s="60"/>
      <c r="G30" s="60"/>
      <c r="H30" s="60"/>
      <c r="I30" s="60"/>
      <c r="J30" s="60"/>
    </row>
    <row r="31" spans="1:11" ht="31.5" customHeight="1">
      <c r="F31" s="60"/>
      <c r="G31" s="60"/>
      <c r="H31" s="60"/>
      <c r="I31" s="60"/>
      <c r="J31" s="60"/>
    </row>
    <row r="32" spans="1:11" ht="31.5" customHeight="1">
      <c r="F32" s="60"/>
      <c r="G32" s="60"/>
      <c r="H32" s="60"/>
      <c r="I32" s="60"/>
      <c r="J32" s="60"/>
    </row>
    <row r="33" spans="6:10" ht="31.5" customHeight="1">
      <c r="F33" s="60"/>
      <c r="G33" s="60"/>
      <c r="H33" s="60"/>
      <c r="I33" s="60"/>
      <c r="J33" s="60"/>
    </row>
    <row r="34" spans="6:10" ht="31.5" customHeight="1">
      <c r="F34" s="60"/>
      <c r="G34" s="60"/>
      <c r="H34" s="60"/>
      <c r="I34" s="60"/>
      <c r="J34" s="60"/>
    </row>
    <row r="35" spans="6:10" ht="31.5" customHeight="1">
      <c r="F35" s="60"/>
      <c r="G35" s="60"/>
      <c r="H35" s="60"/>
      <c r="I35" s="60"/>
      <c r="J35" s="60"/>
    </row>
    <row r="36" spans="6:10" ht="31.5" customHeight="1">
      <c r="F36" s="60"/>
      <c r="G36" s="60"/>
      <c r="H36" s="60"/>
      <c r="I36" s="60"/>
      <c r="J36" s="60"/>
    </row>
    <row r="37" spans="6:10" ht="31.5" customHeight="1">
      <c r="F37" s="60"/>
      <c r="G37" s="60"/>
      <c r="H37" s="60"/>
      <c r="I37" s="60"/>
      <c r="J37" s="60"/>
    </row>
    <row r="38" spans="6:10" ht="31.5" customHeight="1">
      <c r="F38" s="60"/>
      <c r="G38" s="60"/>
      <c r="H38" s="60"/>
      <c r="I38" s="60"/>
      <c r="J38" s="60"/>
    </row>
    <row r="39" spans="6:10" ht="31.5" customHeight="1">
      <c r="F39" s="60"/>
      <c r="G39" s="60"/>
      <c r="H39" s="60"/>
      <c r="I39" s="60"/>
      <c r="J39" s="60"/>
    </row>
    <row r="40" spans="6:10" ht="31.5" customHeight="1">
      <c r="F40" s="60"/>
      <c r="G40" s="60"/>
      <c r="H40" s="60"/>
      <c r="I40" s="60"/>
      <c r="J40" s="60"/>
    </row>
    <row r="41" spans="6:10" ht="31.5" customHeight="1">
      <c r="F41" s="60"/>
      <c r="G41" s="60"/>
      <c r="H41" s="60"/>
      <c r="I41" s="60"/>
      <c r="J41" s="60"/>
    </row>
    <row r="42" spans="6:10" ht="31.5" customHeight="1">
      <c r="F42" s="60"/>
      <c r="G42" s="60"/>
      <c r="H42" s="60"/>
      <c r="I42" s="60"/>
      <c r="J42" s="60"/>
    </row>
    <row r="43" spans="6:10" ht="31.5" customHeight="1">
      <c r="F43" s="60"/>
      <c r="G43" s="60"/>
      <c r="H43" s="60"/>
      <c r="I43" s="60"/>
      <c r="J43" s="60"/>
    </row>
    <row r="44" spans="6:10" ht="31.5" customHeight="1">
      <c r="F44" s="60"/>
      <c r="G44" s="60"/>
      <c r="H44" s="60"/>
      <c r="I44" s="60"/>
      <c r="J44" s="60"/>
    </row>
    <row r="45" spans="6:10" ht="31.5" customHeight="1">
      <c r="F45" s="60"/>
      <c r="G45" s="60"/>
      <c r="H45" s="60"/>
      <c r="I45" s="60"/>
      <c r="J45" s="60"/>
    </row>
    <row r="46" spans="6:10" ht="31.5" customHeight="1">
      <c r="F46" s="60"/>
      <c r="G46" s="60"/>
      <c r="H46" s="60"/>
      <c r="I46" s="60"/>
      <c r="J46" s="60"/>
    </row>
    <row r="47" spans="6:10" ht="31.5" customHeight="1">
      <c r="F47" s="60"/>
      <c r="G47" s="60"/>
      <c r="H47" s="60"/>
      <c r="I47" s="60"/>
      <c r="J47" s="60"/>
    </row>
    <row r="48" spans="6:10" ht="31.5" customHeight="1">
      <c r="F48" s="60"/>
      <c r="G48" s="60"/>
      <c r="H48" s="60"/>
      <c r="I48" s="60"/>
      <c r="J48" s="60"/>
    </row>
    <row r="49" spans="6:10" ht="31.5" customHeight="1">
      <c r="F49" s="60"/>
      <c r="G49" s="60"/>
      <c r="H49" s="60"/>
      <c r="I49" s="60"/>
      <c r="J49" s="60"/>
    </row>
    <row r="50" spans="6:10" ht="31.5" customHeight="1">
      <c r="F50" s="60"/>
      <c r="G50" s="60"/>
      <c r="H50" s="60"/>
      <c r="I50" s="60"/>
      <c r="J50" s="60"/>
    </row>
    <row r="51" spans="6:10" ht="31.5" customHeight="1">
      <c r="F51" s="60"/>
      <c r="G51" s="60"/>
      <c r="H51" s="60"/>
      <c r="I51" s="60"/>
      <c r="J51" s="60"/>
    </row>
    <row r="52" spans="6:10" ht="31.5" customHeight="1">
      <c r="F52" s="60"/>
      <c r="G52" s="60"/>
      <c r="H52" s="60"/>
      <c r="I52" s="60"/>
      <c r="J52" s="60"/>
    </row>
  </sheetData>
  <mergeCells count="22">
    <mergeCell ref="A1:J1"/>
    <mergeCell ref="B2:C2"/>
    <mergeCell ref="B3:C3"/>
    <mergeCell ref="C4:C5"/>
    <mergeCell ref="C6:C7"/>
    <mergeCell ref="A4:A9"/>
    <mergeCell ref="B4:B9"/>
    <mergeCell ref="C8:C9"/>
    <mergeCell ref="A20:I20"/>
    <mergeCell ref="C10:C11"/>
    <mergeCell ref="A10:A13"/>
    <mergeCell ref="B10:B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C12:C13"/>
  </mergeCells>
  <phoneticPr fontId="3" type="noConversion"/>
  <pageMargins left="0.35433070866141736" right="0.15748031496062992" top="0.70866141732283472" bottom="0.15748031496062992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26" sqref="F26"/>
    </sheetView>
  </sheetViews>
  <sheetFormatPr defaultColWidth="9" defaultRowHeight="13.2"/>
  <cols>
    <col min="1" max="1" width="7.33203125" style="88" customWidth="1"/>
    <col min="2" max="3" width="4.6640625" style="88" customWidth="1"/>
    <col min="4" max="4" width="21.88671875" style="94" customWidth="1"/>
    <col min="5" max="5" width="8.88671875" style="88" customWidth="1"/>
    <col min="6" max="6" width="38.33203125" style="94" customWidth="1"/>
    <col min="7" max="10" width="10.44140625" style="88" customWidth="1"/>
    <col min="11" max="11" width="12.6640625" style="88" customWidth="1"/>
    <col min="12" max="16384" width="9" style="88"/>
  </cols>
  <sheetData>
    <row r="1" spans="1:11" ht="15">
      <c r="A1" s="454" t="s">
        <v>174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3" spans="1:11" ht="17.25" customHeight="1">
      <c r="A3" s="91" t="s">
        <v>126</v>
      </c>
      <c r="B3" s="457" t="s">
        <v>140</v>
      </c>
      <c r="C3" s="457"/>
      <c r="D3" s="91" t="s">
        <v>141</v>
      </c>
      <c r="E3" s="91" t="s">
        <v>142</v>
      </c>
      <c r="F3" s="91" t="s">
        <v>143</v>
      </c>
      <c r="G3" s="90" t="s">
        <v>144</v>
      </c>
      <c r="H3" s="90" t="s">
        <v>145</v>
      </c>
      <c r="I3" s="90" t="s">
        <v>81</v>
      </c>
      <c r="J3" s="90" t="s">
        <v>82</v>
      </c>
      <c r="K3" s="90" t="s">
        <v>83</v>
      </c>
    </row>
    <row r="4" spans="1:11" ht="17.25" customHeight="1">
      <c r="A4" s="457" t="s">
        <v>77</v>
      </c>
      <c r="B4" s="457">
        <v>30</v>
      </c>
      <c r="C4" s="457">
        <v>10</v>
      </c>
      <c r="D4" s="458" t="s">
        <v>122</v>
      </c>
      <c r="E4" s="459">
        <v>1</v>
      </c>
      <c r="F4" s="458" t="s">
        <v>132</v>
      </c>
      <c r="G4" s="90" t="s">
        <v>155</v>
      </c>
      <c r="H4" s="90" t="s">
        <v>146</v>
      </c>
      <c r="I4" s="90" t="s">
        <v>147</v>
      </c>
      <c r="J4" s="90" t="s">
        <v>148</v>
      </c>
      <c r="K4" s="90" t="s">
        <v>156</v>
      </c>
    </row>
    <row r="5" spans="1:11" ht="17.25" customHeight="1">
      <c r="A5" s="457"/>
      <c r="B5" s="457"/>
      <c r="C5" s="457"/>
      <c r="D5" s="458"/>
      <c r="E5" s="459"/>
      <c r="F5" s="458"/>
      <c r="G5" s="90">
        <v>0</v>
      </c>
      <c r="H5" s="90">
        <v>7</v>
      </c>
      <c r="I5" s="90">
        <v>8</v>
      </c>
      <c r="J5" s="90">
        <v>9</v>
      </c>
      <c r="K5" s="90">
        <v>10</v>
      </c>
    </row>
    <row r="6" spans="1:11" ht="17.25" customHeight="1">
      <c r="A6" s="457"/>
      <c r="B6" s="457"/>
      <c r="C6" s="457">
        <v>10</v>
      </c>
      <c r="D6" s="458" t="s">
        <v>127</v>
      </c>
      <c r="E6" s="459">
        <v>1</v>
      </c>
      <c r="F6" s="458" t="s">
        <v>133</v>
      </c>
      <c r="G6" s="90" t="s">
        <v>155</v>
      </c>
      <c r="H6" s="90" t="s">
        <v>146</v>
      </c>
      <c r="I6" s="90" t="s">
        <v>147</v>
      </c>
      <c r="J6" s="90" t="s">
        <v>148</v>
      </c>
      <c r="K6" s="90" t="s">
        <v>156</v>
      </c>
    </row>
    <row r="7" spans="1:11" ht="17.25" customHeight="1">
      <c r="A7" s="457"/>
      <c r="B7" s="457"/>
      <c r="C7" s="457"/>
      <c r="D7" s="458"/>
      <c r="E7" s="459"/>
      <c r="F7" s="458"/>
      <c r="G7" s="90">
        <v>0</v>
      </c>
      <c r="H7" s="90">
        <v>7</v>
      </c>
      <c r="I7" s="90">
        <v>8</v>
      </c>
      <c r="J7" s="90">
        <v>9</v>
      </c>
      <c r="K7" s="90">
        <v>10</v>
      </c>
    </row>
    <row r="8" spans="1:11" ht="17.25" customHeight="1">
      <c r="A8" s="457"/>
      <c r="B8" s="457"/>
      <c r="C8" s="457">
        <v>10</v>
      </c>
      <c r="D8" s="458" t="s">
        <v>123</v>
      </c>
      <c r="E8" s="459">
        <v>1</v>
      </c>
      <c r="F8" s="458" t="s">
        <v>134</v>
      </c>
      <c r="G8" s="90" t="s">
        <v>155</v>
      </c>
      <c r="H8" s="90" t="s">
        <v>146</v>
      </c>
      <c r="I8" s="90" t="s">
        <v>147</v>
      </c>
      <c r="J8" s="90" t="s">
        <v>148</v>
      </c>
      <c r="K8" s="90" t="s">
        <v>156</v>
      </c>
    </row>
    <row r="9" spans="1:11" ht="17.25" customHeight="1">
      <c r="A9" s="457"/>
      <c r="B9" s="457"/>
      <c r="C9" s="457"/>
      <c r="D9" s="458"/>
      <c r="E9" s="459"/>
      <c r="F9" s="458"/>
      <c r="G9" s="90">
        <v>0</v>
      </c>
      <c r="H9" s="90">
        <v>7</v>
      </c>
      <c r="I9" s="90">
        <v>8</v>
      </c>
      <c r="J9" s="90">
        <v>9</v>
      </c>
      <c r="K9" s="90">
        <v>10</v>
      </c>
    </row>
    <row r="10" spans="1:11" ht="61.5" customHeight="1">
      <c r="A10" s="457" t="s">
        <v>4</v>
      </c>
      <c r="B10" s="457">
        <v>30</v>
      </c>
      <c r="C10" s="457">
        <v>20</v>
      </c>
      <c r="D10" s="458" t="s">
        <v>128</v>
      </c>
      <c r="E10" s="459">
        <v>0.95</v>
      </c>
      <c r="F10" s="458" t="s">
        <v>243</v>
      </c>
      <c r="G10" s="90" t="s">
        <v>157</v>
      </c>
      <c r="H10" s="90" t="s">
        <v>149</v>
      </c>
      <c r="I10" s="90" t="s">
        <v>146</v>
      </c>
      <c r="J10" s="90" t="s">
        <v>147</v>
      </c>
      <c r="K10" s="90" t="s">
        <v>167</v>
      </c>
    </row>
    <row r="11" spans="1:11" ht="61.5" customHeight="1">
      <c r="A11" s="457"/>
      <c r="B11" s="457"/>
      <c r="C11" s="457"/>
      <c r="D11" s="458"/>
      <c r="E11" s="459"/>
      <c r="F11" s="458"/>
      <c r="G11" s="90">
        <v>0</v>
      </c>
      <c r="H11" s="90">
        <v>5</v>
      </c>
      <c r="I11" s="90">
        <v>10</v>
      </c>
      <c r="J11" s="90">
        <v>15</v>
      </c>
      <c r="K11" s="90">
        <v>20</v>
      </c>
    </row>
    <row r="12" spans="1:11" ht="17.25" customHeight="1">
      <c r="A12" s="457"/>
      <c r="B12" s="457"/>
      <c r="C12" s="457">
        <v>10</v>
      </c>
      <c r="D12" s="458" t="s">
        <v>129</v>
      </c>
      <c r="E12" s="459">
        <v>0.85</v>
      </c>
      <c r="F12" s="458" t="s">
        <v>135</v>
      </c>
      <c r="G12" s="90" t="s">
        <v>158</v>
      </c>
      <c r="H12" s="90" t="s">
        <v>150</v>
      </c>
      <c r="I12" s="90" t="s">
        <v>151</v>
      </c>
      <c r="J12" s="90" t="s">
        <v>85</v>
      </c>
      <c r="K12" s="90" t="s">
        <v>159</v>
      </c>
    </row>
    <row r="13" spans="1:11" ht="17.25" customHeight="1">
      <c r="A13" s="457"/>
      <c r="B13" s="457"/>
      <c r="C13" s="457"/>
      <c r="D13" s="458"/>
      <c r="E13" s="459"/>
      <c r="F13" s="458"/>
      <c r="G13" s="90">
        <v>0</v>
      </c>
      <c r="H13" s="90">
        <v>3</v>
      </c>
      <c r="I13" s="90">
        <v>5</v>
      </c>
      <c r="J13" s="90">
        <v>8</v>
      </c>
      <c r="K13" s="90">
        <v>10</v>
      </c>
    </row>
    <row r="14" spans="1:11" ht="27.75" customHeight="1">
      <c r="A14" s="457" t="s">
        <v>130</v>
      </c>
      <c r="B14" s="457">
        <v>20</v>
      </c>
      <c r="C14" s="457">
        <v>20</v>
      </c>
      <c r="D14" s="460" t="s">
        <v>172</v>
      </c>
      <c r="E14" s="459">
        <v>0.15</v>
      </c>
      <c r="F14" s="458" t="s">
        <v>173</v>
      </c>
      <c r="G14" s="90" t="s">
        <v>160</v>
      </c>
      <c r="H14" s="90" t="s">
        <v>152</v>
      </c>
      <c r="I14" s="90" t="s">
        <v>153</v>
      </c>
      <c r="J14" s="90" t="s">
        <v>154</v>
      </c>
      <c r="K14" s="90" t="s">
        <v>161</v>
      </c>
    </row>
    <row r="15" spans="1:11" ht="27.75" customHeight="1">
      <c r="A15" s="457"/>
      <c r="B15" s="457"/>
      <c r="C15" s="457"/>
      <c r="D15" s="458"/>
      <c r="E15" s="459"/>
      <c r="F15" s="458"/>
      <c r="G15" s="90">
        <v>0</v>
      </c>
      <c r="H15" s="90">
        <v>5</v>
      </c>
      <c r="I15" s="90">
        <v>10</v>
      </c>
      <c r="J15" s="90">
        <v>15</v>
      </c>
      <c r="K15" s="90">
        <v>20</v>
      </c>
    </row>
    <row r="16" spans="1:11" ht="27.75" customHeight="1">
      <c r="A16" s="457" t="s">
        <v>84</v>
      </c>
      <c r="B16" s="457">
        <v>10</v>
      </c>
      <c r="C16" s="457">
        <v>10</v>
      </c>
      <c r="D16" s="458" t="s">
        <v>131</v>
      </c>
      <c r="E16" s="461">
        <v>90</v>
      </c>
      <c r="F16" s="458" t="s">
        <v>136</v>
      </c>
      <c r="G16" s="90" t="s">
        <v>169</v>
      </c>
      <c r="H16" s="90" t="s">
        <v>168</v>
      </c>
      <c r="I16" s="90" t="s">
        <v>85</v>
      </c>
      <c r="J16" s="90" t="s">
        <v>86</v>
      </c>
      <c r="K16" s="90" t="s">
        <v>170</v>
      </c>
    </row>
    <row r="17" spans="1:11" ht="27.75" customHeight="1">
      <c r="A17" s="457"/>
      <c r="B17" s="457"/>
      <c r="C17" s="457"/>
      <c r="D17" s="458"/>
      <c r="E17" s="461"/>
      <c r="F17" s="458"/>
      <c r="G17" s="90">
        <v>0</v>
      </c>
      <c r="H17" s="90">
        <v>3</v>
      </c>
      <c r="I17" s="90">
        <v>5</v>
      </c>
      <c r="J17" s="90">
        <v>8</v>
      </c>
      <c r="K17" s="90">
        <v>10</v>
      </c>
    </row>
    <row r="18" spans="1:11" ht="17.25" customHeight="1">
      <c r="A18" s="457" t="s">
        <v>171</v>
      </c>
      <c r="B18" s="457">
        <v>10</v>
      </c>
      <c r="C18" s="457">
        <v>10</v>
      </c>
      <c r="D18" s="458" t="s">
        <v>137</v>
      </c>
      <c r="E18" s="459" t="s">
        <v>138</v>
      </c>
      <c r="F18" s="458" t="s">
        <v>139</v>
      </c>
      <c r="G18" s="90" t="s">
        <v>162</v>
      </c>
      <c r="H18" s="90" t="s">
        <v>163</v>
      </c>
      <c r="I18" s="90" t="s">
        <v>164</v>
      </c>
      <c r="J18" s="90" t="s">
        <v>165</v>
      </c>
      <c r="K18" s="90" t="s">
        <v>166</v>
      </c>
    </row>
    <row r="19" spans="1:11" ht="17.25" customHeight="1">
      <c r="A19" s="457"/>
      <c r="B19" s="457"/>
      <c r="C19" s="457"/>
      <c r="D19" s="458"/>
      <c r="E19" s="459"/>
      <c r="F19" s="458"/>
      <c r="G19" s="90">
        <v>0</v>
      </c>
      <c r="H19" s="90">
        <v>3</v>
      </c>
      <c r="I19" s="90">
        <v>5</v>
      </c>
      <c r="J19" s="90">
        <v>8</v>
      </c>
      <c r="K19" s="90">
        <v>10</v>
      </c>
    </row>
    <row r="20" spans="1:11" ht="17.25" customHeight="1">
      <c r="A20" s="89" t="s">
        <v>121</v>
      </c>
      <c r="B20" s="455">
        <f>SUM(C4:C18)</f>
        <v>100</v>
      </c>
      <c r="C20" s="455"/>
      <c r="D20" s="93"/>
      <c r="E20" s="92">
        <v>85</v>
      </c>
      <c r="F20" s="93"/>
      <c r="G20" s="95"/>
      <c r="H20" s="95"/>
      <c r="I20" s="95"/>
      <c r="J20" s="95"/>
      <c r="K20" s="95"/>
    </row>
    <row r="21" spans="1:11" ht="15.75" customHeight="1"/>
    <row r="22" spans="1:11" ht="15.75" customHeight="1"/>
    <row r="23" spans="1:11">
      <c r="A23" s="456"/>
      <c r="B23" s="456"/>
    </row>
  </sheetData>
  <mergeCells count="46">
    <mergeCell ref="F16:F17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E12:E13"/>
    <mergeCell ref="F12:F13"/>
    <mergeCell ref="A14:A15"/>
    <mergeCell ref="B14:B15"/>
    <mergeCell ref="C14:C15"/>
    <mergeCell ref="D14:D15"/>
    <mergeCell ref="E14:E15"/>
    <mergeCell ref="F14:F15"/>
    <mergeCell ref="C12:C13"/>
    <mergeCell ref="A10:A13"/>
    <mergeCell ref="B10:B13"/>
    <mergeCell ref="D12:D13"/>
    <mergeCell ref="F10:F11"/>
    <mergeCell ref="D6:D7"/>
    <mergeCell ref="D8:D9"/>
    <mergeCell ref="E4:E5"/>
    <mergeCell ref="E6:E7"/>
    <mergeCell ref="E8:E9"/>
    <mergeCell ref="A1:K1"/>
    <mergeCell ref="B20:C20"/>
    <mergeCell ref="A23:B23"/>
    <mergeCell ref="B3:C3"/>
    <mergeCell ref="A4:A9"/>
    <mergeCell ref="B4:B9"/>
    <mergeCell ref="C4:C5"/>
    <mergeCell ref="C6:C7"/>
    <mergeCell ref="C8:C9"/>
    <mergeCell ref="F4:F5"/>
    <mergeCell ref="F6:F7"/>
    <mergeCell ref="F8:F9"/>
    <mergeCell ref="C10:C11"/>
    <mergeCell ref="D10:D11"/>
    <mergeCell ref="E10:E11"/>
    <mergeCell ref="D4:D5"/>
  </mergeCells>
  <phoneticPr fontId="3" type="noConversion"/>
  <pageMargins left="0.24" right="0.1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61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0" sqref="H20"/>
    </sheetView>
  </sheetViews>
  <sheetFormatPr defaultColWidth="9" defaultRowHeight="15"/>
  <cols>
    <col min="1" max="1" width="10.77734375" style="113" customWidth="1"/>
    <col min="2" max="2" width="13.109375" style="113" customWidth="1"/>
    <col min="3" max="4" width="9.44140625" style="98" customWidth="1"/>
    <col min="5" max="5" width="11" style="115" customWidth="1"/>
    <col min="6" max="7" width="9.109375" style="98" customWidth="1"/>
    <col min="8" max="8" width="10.6640625" style="115" customWidth="1"/>
    <col min="9" max="9" width="10.88671875" style="115" customWidth="1"/>
    <col min="10" max="11" width="9.44140625" style="98" customWidth="1"/>
    <col min="12" max="12" width="11" style="115" customWidth="1"/>
    <col min="13" max="13" width="10.6640625" style="115" customWidth="1"/>
    <col min="14" max="15" width="9.6640625" style="98" customWidth="1"/>
    <col min="16" max="17" width="11.21875" style="98" hidden="1" customWidth="1"/>
    <col min="18" max="18" width="11.88671875" style="115" customWidth="1"/>
    <col min="19" max="19" width="11.88671875" style="98" bestFit="1" customWidth="1"/>
    <col min="20" max="16384" width="9" style="98"/>
  </cols>
  <sheetData>
    <row r="1" spans="1:20" s="96" customFormat="1" ht="27" customHeight="1" thickBot="1">
      <c r="A1" s="316" t="s">
        <v>478</v>
      </c>
      <c r="B1" s="293"/>
      <c r="C1" s="293"/>
      <c r="D1" s="293"/>
      <c r="E1" s="293"/>
      <c r="F1" s="323" t="s">
        <v>479</v>
      </c>
      <c r="G1" s="295">
        <v>1</v>
      </c>
      <c r="H1" s="294" t="s">
        <v>480</v>
      </c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20" s="96" customFormat="1" ht="30" customHeight="1">
      <c r="A2" s="470" t="s">
        <v>175</v>
      </c>
      <c r="B2" s="471" t="s">
        <v>481</v>
      </c>
      <c r="C2" s="467" t="s">
        <v>482</v>
      </c>
      <c r="D2" s="468"/>
      <c r="E2" s="468"/>
      <c r="F2" s="467" t="s">
        <v>483</v>
      </c>
      <c r="G2" s="468"/>
      <c r="H2" s="468"/>
      <c r="I2" s="469"/>
      <c r="J2" s="467" t="s">
        <v>484</v>
      </c>
      <c r="K2" s="468"/>
      <c r="L2" s="468"/>
      <c r="M2" s="469"/>
      <c r="N2" s="465" t="s">
        <v>485</v>
      </c>
      <c r="O2" s="465"/>
      <c r="P2" s="465"/>
      <c r="Q2" s="465"/>
      <c r="R2" s="466"/>
    </row>
    <row r="3" spans="1:20" s="96" customFormat="1" ht="18" customHeight="1">
      <c r="A3" s="464"/>
      <c r="B3" s="472"/>
      <c r="C3" s="132" t="s">
        <v>486</v>
      </c>
      <c r="D3" s="132" t="s">
        <v>487</v>
      </c>
      <c r="E3" s="308" t="s">
        <v>488</v>
      </c>
      <c r="F3" s="132" t="s">
        <v>489</v>
      </c>
      <c r="G3" s="132" t="s">
        <v>487</v>
      </c>
      <c r="H3" s="308" t="s">
        <v>488</v>
      </c>
      <c r="I3" s="308" t="s">
        <v>490</v>
      </c>
      <c r="J3" s="132" t="s">
        <v>486</v>
      </c>
      <c r="K3" s="132" t="s">
        <v>487</v>
      </c>
      <c r="L3" s="308" t="s">
        <v>488</v>
      </c>
      <c r="M3" s="308" t="s">
        <v>490</v>
      </c>
      <c r="N3" s="132" t="s">
        <v>486</v>
      </c>
      <c r="O3" s="132" t="s">
        <v>491</v>
      </c>
      <c r="P3" s="132" t="s">
        <v>492</v>
      </c>
      <c r="Q3" s="132" t="s">
        <v>493</v>
      </c>
      <c r="R3" s="309" t="s">
        <v>488</v>
      </c>
    </row>
    <row r="4" spans="1:20" ht="15.9" customHeight="1">
      <c r="A4" s="462" t="s">
        <v>494</v>
      </c>
      <c r="B4" s="151" t="s">
        <v>179</v>
      </c>
      <c r="C4" s="97">
        <v>4</v>
      </c>
      <c r="D4" s="97">
        <v>3</v>
      </c>
      <c r="E4" s="152">
        <v>0.75</v>
      </c>
      <c r="F4" s="97">
        <v>10</v>
      </c>
      <c r="G4" s="97">
        <v>10</v>
      </c>
      <c r="H4" s="152"/>
      <c r="I4" s="153"/>
      <c r="J4" s="97">
        <v>7</v>
      </c>
      <c r="K4" s="97">
        <v>10</v>
      </c>
      <c r="L4" s="152"/>
      <c r="M4" s="153"/>
      <c r="N4" s="105">
        <v>160</v>
      </c>
      <c r="O4" s="105">
        <v>167</v>
      </c>
      <c r="P4" s="105">
        <v>150</v>
      </c>
      <c r="Q4" s="105">
        <v>17</v>
      </c>
      <c r="R4" s="154">
        <v>1.04375</v>
      </c>
    </row>
    <row r="5" spans="1:20" ht="15.9" customHeight="1">
      <c r="A5" s="463"/>
      <c r="B5" s="151" t="s">
        <v>183</v>
      </c>
      <c r="C5" s="97">
        <v>4</v>
      </c>
      <c r="D5" s="97">
        <v>7</v>
      </c>
      <c r="E5" s="152">
        <v>1.75</v>
      </c>
      <c r="F5" s="97">
        <v>12</v>
      </c>
      <c r="G5" s="97">
        <v>17</v>
      </c>
      <c r="H5" s="152">
        <v>1.4166666666666667</v>
      </c>
      <c r="I5" s="153">
        <v>0</v>
      </c>
      <c r="J5" s="97">
        <v>8</v>
      </c>
      <c r="K5" s="97">
        <v>9</v>
      </c>
      <c r="L5" s="152">
        <v>1.125</v>
      </c>
      <c r="M5" s="153">
        <v>0</v>
      </c>
      <c r="N5" s="105">
        <v>160</v>
      </c>
      <c r="O5" s="105">
        <v>208</v>
      </c>
      <c r="P5" s="105">
        <v>177</v>
      </c>
      <c r="Q5" s="105">
        <v>31</v>
      </c>
      <c r="R5" s="154">
        <v>1.3</v>
      </c>
    </row>
    <row r="6" spans="1:20" ht="15.9" customHeight="1">
      <c r="A6" s="463"/>
      <c r="B6" s="151" t="s">
        <v>495</v>
      </c>
      <c r="C6" s="97">
        <v>4</v>
      </c>
      <c r="D6" s="162">
        <v>3</v>
      </c>
      <c r="E6" s="152">
        <v>0.75</v>
      </c>
      <c r="F6" s="296">
        <v>20</v>
      </c>
      <c r="G6" s="162">
        <v>13</v>
      </c>
      <c r="H6" s="297">
        <v>0.65</v>
      </c>
      <c r="I6" s="298">
        <v>7000</v>
      </c>
      <c r="J6" s="162">
        <v>14</v>
      </c>
      <c r="K6" s="162">
        <v>6</v>
      </c>
      <c r="L6" s="152">
        <v>0.42857142857142855</v>
      </c>
      <c r="M6" s="153">
        <v>8000</v>
      </c>
      <c r="N6" s="105">
        <v>160</v>
      </c>
      <c r="O6" s="105">
        <v>224</v>
      </c>
      <c r="P6" s="105">
        <v>187</v>
      </c>
      <c r="Q6" s="105">
        <v>37</v>
      </c>
      <c r="R6" s="154">
        <v>1.4</v>
      </c>
    </row>
    <row r="7" spans="1:20" ht="15.9" customHeight="1">
      <c r="A7" s="463"/>
      <c r="B7" s="151" t="s">
        <v>200</v>
      </c>
      <c r="C7" s="97">
        <v>4</v>
      </c>
      <c r="D7" s="162">
        <v>1</v>
      </c>
      <c r="E7" s="152">
        <v>0.25</v>
      </c>
      <c r="F7" s="162">
        <v>20</v>
      </c>
      <c r="G7" s="162">
        <v>10</v>
      </c>
      <c r="H7" s="297">
        <v>0.5</v>
      </c>
      <c r="I7" s="298">
        <v>10000</v>
      </c>
      <c r="J7" s="162">
        <v>14</v>
      </c>
      <c r="K7" s="162">
        <v>11</v>
      </c>
      <c r="L7" s="152">
        <v>0.7857142857142857</v>
      </c>
      <c r="M7" s="153">
        <v>3000</v>
      </c>
      <c r="N7" s="105">
        <v>160</v>
      </c>
      <c r="O7" s="105">
        <v>124</v>
      </c>
      <c r="P7" s="105">
        <v>84</v>
      </c>
      <c r="Q7" s="105">
        <v>40</v>
      </c>
      <c r="R7" s="154">
        <v>0.77500000000000002</v>
      </c>
    </row>
    <row r="8" spans="1:20" ht="15.9" customHeight="1">
      <c r="A8" s="463"/>
      <c r="B8" s="151" t="s">
        <v>196</v>
      </c>
      <c r="C8" s="97">
        <v>4</v>
      </c>
      <c r="D8" s="97">
        <v>2</v>
      </c>
      <c r="E8" s="152">
        <v>0.5</v>
      </c>
      <c r="F8" s="296">
        <v>20</v>
      </c>
      <c r="G8" s="162">
        <v>10</v>
      </c>
      <c r="H8" s="297">
        <v>0.5</v>
      </c>
      <c r="I8" s="298">
        <v>10000</v>
      </c>
      <c r="J8" s="162">
        <v>14</v>
      </c>
      <c r="K8" s="162">
        <v>13</v>
      </c>
      <c r="L8" s="152">
        <v>0.9285714285714286</v>
      </c>
      <c r="M8" s="153">
        <v>1000</v>
      </c>
      <c r="N8" s="105">
        <v>160</v>
      </c>
      <c r="O8" s="105">
        <v>306</v>
      </c>
      <c r="P8" s="105">
        <v>269</v>
      </c>
      <c r="Q8" s="105">
        <v>37</v>
      </c>
      <c r="R8" s="154">
        <v>1.9125000000000001</v>
      </c>
    </row>
    <row r="9" spans="1:20" ht="15.9" customHeight="1">
      <c r="A9" s="463"/>
      <c r="B9" s="151" t="s">
        <v>198</v>
      </c>
      <c r="C9" s="97">
        <v>4</v>
      </c>
      <c r="D9" s="97">
        <v>1</v>
      </c>
      <c r="E9" s="152">
        <v>0.25</v>
      </c>
      <c r="F9" s="162">
        <v>20</v>
      </c>
      <c r="G9" s="162">
        <v>14</v>
      </c>
      <c r="H9" s="297">
        <v>0.7</v>
      </c>
      <c r="I9" s="298">
        <v>6000</v>
      </c>
      <c r="J9" s="162">
        <v>14</v>
      </c>
      <c r="K9" s="162">
        <v>12</v>
      </c>
      <c r="L9" s="152">
        <v>0.8571428571428571</v>
      </c>
      <c r="M9" s="153">
        <v>2000</v>
      </c>
      <c r="N9" s="105">
        <v>160</v>
      </c>
      <c r="O9" s="105">
        <v>256</v>
      </c>
      <c r="P9" s="105">
        <v>234</v>
      </c>
      <c r="Q9" s="105">
        <v>22</v>
      </c>
      <c r="R9" s="154">
        <v>1.6</v>
      </c>
    </row>
    <row r="10" spans="1:20" ht="15.9" customHeight="1">
      <c r="A10" s="463"/>
      <c r="B10" s="151" t="s">
        <v>195</v>
      </c>
      <c r="C10" s="97">
        <v>4</v>
      </c>
      <c r="D10" s="97">
        <v>4</v>
      </c>
      <c r="E10" s="152">
        <v>1</v>
      </c>
      <c r="F10" s="162">
        <v>12</v>
      </c>
      <c r="G10" s="162">
        <v>12</v>
      </c>
      <c r="H10" s="297">
        <v>1</v>
      </c>
      <c r="I10" s="298">
        <v>0</v>
      </c>
      <c r="J10" s="162">
        <v>8</v>
      </c>
      <c r="K10" s="162">
        <v>11</v>
      </c>
      <c r="L10" s="152">
        <v>1.375</v>
      </c>
      <c r="M10" s="153">
        <v>0</v>
      </c>
      <c r="N10" s="105">
        <v>160</v>
      </c>
      <c r="O10" s="105">
        <v>233</v>
      </c>
      <c r="P10" s="105">
        <v>218</v>
      </c>
      <c r="Q10" s="105">
        <v>15</v>
      </c>
      <c r="R10" s="154">
        <v>1.45625</v>
      </c>
    </row>
    <row r="11" spans="1:20" ht="15.9" customHeight="1">
      <c r="A11" s="463"/>
      <c r="B11" s="132" t="s">
        <v>206</v>
      </c>
      <c r="C11" s="97">
        <v>4</v>
      </c>
      <c r="D11" s="97">
        <v>6</v>
      </c>
      <c r="E11" s="152">
        <v>1.5</v>
      </c>
      <c r="F11" s="296">
        <v>12</v>
      </c>
      <c r="G11" s="162">
        <v>15</v>
      </c>
      <c r="H11" s="297">
        <v>1.25</v>
      </c>
      <c r="I11" s="298">
        <v>0</v>
      </c>
      <c r="J11" s="162">
        <v>8</v>
      </c>
      <c r="K11" s="162">
        <v>17</v>
      </c>
      <c r="L11" s="152">
        <v>2.125</v>
      </c>
      <c r="M11" s="153">
        <v>0</v>
      </c>
      <c r="N11" s="105">
        <v>160</v>
      </c>
      <c r="O11" s="105">
        <v>249</v>
      </c>
      <c r="P11" s="105">
        <v>230</v>
      </c>
      <c r="Q11" s="105">
        <v>19</v>
      </c>
      <c r="R11" s="154">
        <v>1.5562499999999999</v>
      </c>
    </row>
    <row r="12" spans="1:20" ht="15.9" customHeight="1">
      <c r="A12" s="463"/>
      <c r="B12" s="132" t="s">
        <v>190</v>
      </c>
      <c r="C12" s="97">
        <v>4</v>
      </c>
      <c r="D12" s="97">
        <v>1</v>
      </c>
      <c r="E12" s="152">
        <v>0.25</v>
      </c>
      <c r="F12" s="162">
        <v>20</v>
      </c>
      <c r="G12" s="162">
        <v>19</v>
      </c>
      <c r="H12" s="297">
        <v>0.95</v>
      </c>
      <c r="I12" s="298">
        <v>1000</v>
      </c>
      <c r="J12" s="162">
        <v>14</v>
      </c>
      <c r="K12" s="162">
        <v>9</v>
      </c>
      <c r="L12" s="152">
        <v>0.6428571428571429</v>
      </c>
      <c r="M12" s="153">
        <v>5000</v>
      </c>
      <c r="N12" s="105">
        <v>160</v>
      </c>
      <c r="O12" s="105">
        <v>142</v>
      </c>
      <c r="P12" s="105">
        <v>130</v>
      </c>
      <c r="Q12" s="105">
        <v>12</v>
      </c>
      <c r="R12" s="154">
        <v>0.88749999999999996</v>
      </c>
    </row>
    <row r="13" spans="1:20" ht="15.9" customHeight="1">
      <c r="A13" s="463"/>
      <c r="B13" s="132" t="s">
        <v>349</v>
      </c>
      <c r="C13" s="97">
        <v>4</v>
      </c>
      <c r="D13" s="162">
        <v>3</v>
      </c>
      <c r="E13" s="152">
        <v>0.75</v>
      </c>
      <c r="F13" s="162">
        <v>20</v>
      </c>
      <c r="G13" s="162">
        <v>5</v>
      </c>
      <c r="H13" s="297">
        <v>0.25</v>
      </c>
      <c r="I13" s="298">
        <v>15000</v>
      </c>
      <c r="J13" s="162">
        <v>14</v>
      </c>
      <c r="K13" s="162">
        <v>6</v>
      </c>
      <c r="L13" s="152">
        <v>0.42857142857142855</v>
      </c>
      <c r="M13" s="153">
        <v>8000</v>
      </c>
      <c r="N13" s="105">
        <v>160</v>
      </c>
      <c r="O13" s="105">
        <v>189</v>
      </c>
      <c r="P13" s="105">
        <v>177</v>
      </c>
      <c r="Q13" s="105">
        <v>12</v>
      </c>
      <c r="R13" s="154">
        <v>1.1812499999999999</v>
      </c>
      <c r="T13" s="155"/>
    </row>
    <row r="14" spans="1:20" ht="15.9" customHeight="1">
      <c r="A14" s="463"/>
      <c r="B14" s="132" t="s">
        <v>350</v>
      </c>
      <c r="C14" s="97">
        <v>2</v>
      </c>
      <c r="D14" s="97">
        <v>5</v>
      </c>
      <c r="E14" s="152">
        <v>2.5</v>
      </c>
      <c r="F14" s="162">
        <v>6</v>
      </c>
      <c r="G14" s="162">
        <v>8</v>
      </c>
      <c r="H14" s="297">
        <v>1.3333333333333333</v>
      </c>
      <c r="I14" s="298">
        <v>0</v>
      </c>
      <c r="J14" s="162">
        <v>4</v>
      </c>
      <c r="K14" s="162">
        <v>6</v>
      </c>
      <c r="L14" s="152">
        <v>1.5</v>
      </c>
      <c r="M14" s="153">
        <v>0</v>
      </c>
      <c r="N14" s="105">
        <v>80</v>
      </c>
      <c r="O14" s="105">
        <v>84</v>
      </c>
      <c r="P14" s="105">
        <v>79</v>
      </c>
      <c r="Q14" s="105">
        <v>5</v>
      </c>
      <c r="R14" s="154">
        <v>1.05</v>
      </c>
      <c r="S14" s="100">
        <v>20151020</v>
      </c>
      <c r="T14" s="155" t="s">
        <v>496</v>
      </c>
    </row>
    <row r="15" spans="1:20" ht="17.25" customHeight="1">
      <c r="A15" s="464"/>
      <c r="B15" s="156" t="s">
        <v>497</v>
      </c>
      <c r="C15" s="101">
        <v>42</v>
      </c>
      <c r="D15" s="101">
        <v>36</v>
      </c>
      <c r="E15" s="102">
        <v>0.8571428571428571</v>
      </c>
      <c r="F15" s="101">
        <v>172</v>
      </c>
      <c r="G15" s="101">
        <v>133</v>
      </c>
      <c r="H15" s="102">
        <v>0.77325581395348841</v>
      </c>
      <c r="I15" s="103">
        <v>49000</v>
      </c>
      <c r="J15" s="101">
        <v>119</v>
      </c>
      <c r="K15" s="101">
        <v>110</v>
      </c>
      <c r="L15" s="102">
        <v>0.92436974789915971</v>
      </c>
      <c r="M15" s="103">
        <v>27000</v>
      </c>
      <c r="N15" s="104">
        <v>1680</v>
      </c>
      <c r="O15" s="104">
        <v>2182</v>
      </c>
      <c r="P15" s="157">
        <v>1935</v>
      </c>
      <c r="Q15" s="104">
        <v>247</v>
      </c>
      <c r="R15" s="158">
        <v>1.2988095238095239</v>
      </c>
    </row>
    <row r="16" spans="1:20" ht="17.25" customHeight="1">
      <c r="A16" s="462" t="s">
        <v>498</v>
      </c>
      <c r="B16" s="151" t="s">
        <v>186</v>
      </c>
      <c r="C16" s="97">
        <v>4</v>
      </c>
      <c r="D16" s="97">
        <v>3</v>
      </c>
      <c r="E16" s="152">
        <v>0.75</v>
      </c>
      <c r="F16" s="97">
        <v>20</v>
      </c>
      <c r="G16" s="97">
        <v>5</v>
      </c>
      <c r="H16" s="152">
        <v>0.25</v>
      </c>
      <c r="I16" s="153">
        <v>15000</v>
      </c>
      <c r="J16" s="97">
        <v>14</v>
      </c>
      <c r="K16" s="97">
        <v>10</v>
      </c>
      <c r="L16" s="152">
        <v>0.7142857142857143</v>
      </c>
      <c r="M16" s="153">
        <v>4000</v>
      </c>
      <c r="N16" s="105">
        <v>160</v>
      </c>
      <c r="O16" s="105">
        <v>164</v>
      </c>
      <c r="P16" s="105">
        <v>143</v>
      </c>
      <c r="Q16" s="105">
        <v>21</v>
      </c>
      <c r="R16" s="154">
        <v>1.0249999999999999</v>
      </c>
    </row>
    <row r="17" spans="1:20" ht="15.9" customHeight="1">
      <c r="A17" s="463"/>
      <c r="B17" s="151" t="s">
        <v>181</v>
      </c>
      <c r="C17" s="97">
        <v>4</v>
      </c>
      <c r="D17" s="162">
        <v>4</v>
      </c>
      <c r="E17" s="152">
        <v>1</v>
      </c>
      <c r="F17" s="162">
        <v>12</v>
      </c>
      <c r="G17" s="162">
        <v>7</v>
      </c>
      <c r="H17" s="297">
        <v>0.58333333333333337</v>
      </c>
      <c r="I17" s="298">
        <v>5000</v>
      </c>
      <c r="J17" s="162">
        <v>8</v>
      </c>
      <c r="K17" s="162">
        <v>6</v>
      </c>
      <c r="L17" s="152">
        <v>0.75</v>
      </c>
      <c r="M17" s="153">
        <v>2000</v>
      </c>
      <c r="N17" s="105">
        <v>160</v>
      </c>
      <c r="O17" s="105">
        <v>226</v>
      </c>
      <c r="P17" s="105">
        <v>196</v>
      </c>
      <c r="Q17" s="105">
        <v>30</v>
      </c>
      <c r="R17" s="154">
        <v>1.4125000000000001</v>
      </c>
    </row>
    <row r="18" spans="1:20" ht="15.9" customHeight="1">
      <c r="A18" s="463"/>
      <c r="B18" s="151" t="s">
        <v>207</v>
      </c>
      <c r="C18" s="97">
        <v>4</v>
      </c>
      <c r="D18" s="162">
        <v>3</v>
      </c>
      <c r="E18" s="152">
        <v>0.75</v>
      </c>
      <c r="F18" s="296">
        <v>20</v>
      </c>
      <c r="G18" s="162">
        <v>9</v>
      </c>
      <c r="H18" s="297">
        <v>0.45</v>
      </c>
      <c r="I18" s="298">
        <v>11000</v>
      </c>
      <c r="J18" s="162">
        <v>14</v>
      </c>
      <c r="K18" s="162">
        <v>7</v>
      </c>
      <c r="L18" s="152">
        <v>0.5</v>
      </c>
      <c r="M18" s="153">
        <v>7000</v>
      </c>
      <c r="N18" s="105">
        <v>160</v>
      </c>
      <c r="O18" s="105">
        <v>299</v>
      </c>
      <c r="P18" s="105">
        <v>280</v>
      </c>
      <c r="Q18" s="105">
        <v>19</v>
      </c>
      <c r="R18" s="154">
        <v>1.8687499999999999</v>
      </c>
    </row>
    <row r="19" spans="1:20" ht="15.9" customHeight="1">
      <c r="A19" s="463"/>
      <c r="B19" s="151" t="s">
        <v>182</v>
      </c>
      <c r="C19" s="97">
        <v>4</v>
      </c>
      <c r="D19" s="162">
        <v>7</v>
      </c>
      <c r="E19" s="152">
        <v>1.75</v>
      </c>
      <c r="F19" s="162">
        <v>12</v>
      </c>
      <c r="G19" s="162">
        <v>17</v>
      </c>
      <c r="H19" s="297">
        <v>1.4166666666666667</v>
      </c>
      <c r="I19" s="298">
        <v>0</v>
      </c>
      <c r="J19" s="162">
        <v>8</v>
      </c>
      <c r="K19" s="162">
        <v>12</v>
      </c>
      <c r="L19" s="152">
        <v>1.5</v>
      </c>
      <c r="M19" s="153">
        <v>0</v>
      </c>
      <c r="N19" s="105">
        <v>160</v>
      </c>
      <c r="O19" s="105">
        <v>302</v>
      </c>
      <c r="P19" s="105">
        <v>269</v>
      </c>
      <c r="Q19" s="105">
        <v>33</v>
      </c>
      <c r="R19" s="154">
        <v>1.8875</v>
      </c>
    </row>
    <row r="20" spans="1:20" ht="15.9" customHeight="1">
      <c r="A20" s="463"/>
      <c r="B20" s="151" t="s">
        <v>199</v>
      </c>
      <c r="C20" s="97">
        <v>4</v>
      </c>
      <c r="D20" s="162">
        <v>2</v>
      </c>
      <c r="E20" s="152">
        <v>0.5</v>
      </c>
      <c r="F20" s="162">
        <v>20</v>
      </c>
      <c r="G20" s="162">
        <v>10</v>
      </c>
      <c r="H20" s="297">
        <v>0.5</v>
      </c>
      <c r="I20" s="298">
        <v>10000</v>
      </c>
      <c r="J20" s="162">
        <v>14</v>
      </c>
      <c r="K20" s="162">
        <v>10</v>
      </c>
      <c r="L20" s="152">
        <v>0.7142857142857143</v>
      </c>
      <c r="M20" s="153">
        <v>4000</v>
      </c>
      <c r="N20" s="105">
        <v>160</v>
      </c>
      <c r="O20" s="159">
        <v>175</v>
      </c>
      <c r="P20" s="105">
        <v>154</v>
      </c>
      <c r="Q20" s="105">
        <v>21</v>
      </c>
      <c r="R20" s="154">
        <v>1.09375</v>
      </c>
    </row>
    <row r="21" spans="1:20" ht="15.9" customHeight="1">
      <c r="A21" s="463"/>
      <c r="B21" s="151" t="s">
        <v>499</v>
      </c>
      <c r="C21" s="97">
        <v>4</v>
      </c>
      <c r="D21" s="162">
        <v>3</v>
      </c>
      <c r="E21" s="152">
        <v>0.75</v>
      </c>
      <c r="F21" s="162">
        <v>20</v>
      </c>
      <c r="G21" s="162">
        <v>9</v>
      </c>
      <c r="H21" s="297">
        <v>0.45</v>
      </c>
      <c r="I21" s="298">
        <v>11000</v>
      </c>
      <c r="J21" s="162">
        <v>14</v>
      </c>
      <c r="K21" s="162">
        <v>7</v>
      </c>
      <c r="L21" s="152">
        <v>0.5</v>
      </c>
      <c r="M21" s="153">
        <v>7000</v>
      </c>
      <c r="N21" s="105">
        <v>160</v>
      </c>
      <c r="O21" s="159">
        <v>238</v>
      </c>
      <c r="P21" s="105">
        <v>225</v>
      </c>
      <c r="Q21" s="105">
        <v>13</v>
      </c>
      <c r="R21" s="154">
        <v>1.4875</v>
      </c>
    </row>
    <row r="22" spans="1:20" ht="15.9" customHeight="1">
      <c r="A22" s="463"/>
      <c r="B22" s="151" t="s">
        <v>194</v>
      </c>
      <c r="C22" s="97">
        <v>4</v>
      </c>
      <c r="D22" s="162">
        <v>2</v>
      </c>
      <c r="E22" s="152">
        <v>0.5</v>
      </c>
      <c r="F22" s="162">
        <v>20</v>
      </c>
      <c r="G22" s="162">
        <v>11</v>
      </c>
      <c r="H22" s="297">
        <v>0.55000000000000004</v>
      </c>
      <c r="I22" s="298">
        <v>9000</v>
      </c>
      <c r="J22" s="162">
        <v>14</v>
      </c>
      <c r="K22" s="162">
        <v>7</v>
      </c>
      <c r="L22" s="152">
        <v>0.5</v>
      </c>
      <c r="M22" s="153">
        <v>7000</v>
      </c>
      <c r="N22" s="105">
        <v>160</v>
      </c>
      <c r="O22" s="159">
        <v>224</v>
      </c>
      <c r="P22" s="105">
        <v>202</v>
      </c>
      <c r="Q22" s="105">
        <v>22</v>
      </c>
      <c r="R22" s="154">
        <v>1.4</v>
      </c>
    </row>
    <row r="23" spans="1:20" ht="15.9" customHeight="1">
      <c r="A23" s="463"/>
      <c r="B23" s="151" t="s">
        <v>185</v>
      </c>
      <c r="C23" s="97">
        <v>4</v>
      </c>
      <c r="D23" s="162">
        <v>1</v>
      </c>
      <c r="E23" s="152">
        <v>0.25</v>
      </c>
      <c r="F23" s="162">
        <v>20</v>
      </c>
      <c r="G23" s="162">
        <v>11</v>
      </c>
      <c r="H23" s="297">
        <v>0.55000000000000004</v>
      </c>
      <c r="I23" s="298">
        <v>9000</v>
      </c>
      <c r="J23" s="162">
        <v>14</v>
      </c>
      <c r="K23" s="162">
        <v>10</v>
      </c>
      <c r="L23" s="152">
        <v>0.7142857142857143</v>
      </c>
      <c r="M23" s="153">
        <v>4000</v>
      </c>
      <c r="N23" s="105">
        <v>160</v>
      </c>
      <c r="O23" s="159">
        <v>182</v>
      </c>
      <c r="P23" s="105">
        <v>161</v>
      </c>
      <c r="Q23" s="105">
        <v>21</v>
      </c>
      <c r="R23" s="154">
        <v>1.1375</v>
      </c>
    </row>
    <row r="24" spans="1:20" ht="15.9" customHeight="1">
      <c r="A24" s="463"/>
      <c r="B24" s="132" t="s">
        <v>253</v>
      </c>
      <c r="C24" s="97">
        <v>4</v>
      </c>
      <c r="D24" s="162">
        <v>5</v>
      </c>
      <c r="E24" s="152">
        <v>1.25</v>
      </c>
      <c r="F24" s="296">
        <v>12</v>
      </c>
      <c r="G24" s="162">
        <v>12</v>
      </c>
      <c r="H24" s="297">
        <v>1</v>
      </c>
      <c r="I24" s="298">
        <v>0</v>
      </c>
      <c r="J24" s="162">
        <v>8</v>
      </c>
      <c r="K24" s="162">
        <v>10</v>
      </c>
      <c r="L24" s="152">
        <v>1.25</v>
      </c>
      <c r="M24" s="153">
        <v>0</v>
      </c>
      <c r="N24" s="105">
        <v>160</v>
      </c>
      <c r="O24" s="105">
        <v>154</v>
      </c>
      <c r="P24" s="105">
        <v>131</v>
      </c>
      <c r="Q24" s="105">
        <v>23</v>
      </c>
      <c r="R24" s="154">
        <v>0.96250000000000002</v>
      </c>
    </row>
    <row r="25" spans="1:20" ht="15.9" customHeight="1">
      <c r="A25" s="463"/>
      <c r="B25" s="151" t="s">
        <v>500</v>
      </c>
      <c r="C25" s="97">
        <v>4</v>
      </c>
      <c r="D25" s="162">
        <v>1</v>
      </c>
      <c r="E25" s="152">
        <v>0.25</v>
      </c>
      <c r="F25" s="162">
        <v>20</v>
      </c>
      <c r="G25" s="162">
        <v>10</v>
      </c>
      <c r="H25" s="297">
        <v>0.5</v>
      </c>
      <c r="I25" s="298">
        <v>10000</v>
      </c>
      <c r="J25" s="162">
        <v>14</v>
      </c>
      <c r="K25" s="162">
        <v>5</v>
      </c>
      <c r="L25" s="152">
        <v>0.35714285714285715</v>
      </c>
      <c r="M25" s="153">
        <v>9000</v>
      </c>
      <c r="N25" s="105">
        <v>80</v>
      </c>
      <c r="O25" s="105">
        <v>156</v>
      </c>
      <c r="P25" s="105">
        <v>145</v>
      </c>
      <c r="Q25" s="105">
        <v>11</v>
      </c>
      <c r="R25" s="154">
        <v>1.95</v>
      </c>
      <c r="S25" s="98">
        <v>20150811</v>
      </c>
      <c r="T25" s="155" t="s">
        <v>501</v>
      </c>
    </row>
    <row r="26" spans="1:20" ht="15.9" customHeight="1">
      <c r="A26" s="463"/>
      <c r="B26" s="151" t="s">
        <v>502</v>
      </c>
      <c r="C26" s="97">
        <v>2</v>
      </c>
      <c r="D26" s="97">
        <v>2</v>
      </c>
      <c r="E26" s="152">
        <v>1</v>
      </c>
      <c r="F26" s="97">
        <v>6</v>
      </c>
      <c r="G26" s="97">
        <v>13</v>
      </c>
      <c r="H26" s="152">
        <v>2.1666666666666665</v>
      </c>
      <c r="I26" s="153">
        <v>0</v>
      </c>
      <c r="J26" s="97">
        <v>4</v>
      </c>
      <c r="K26" s="97">
        <v>6</v>
      </c>
      <c r="L26" s="152">
        <v>1.5</v>
      </c>
      <c r="M26" s="153">
        <v>0</v>
      </c>
      <c r="N26" s="105">
        <v>80</v>
      </c>
      <c r="O26" s="105">
        <v>133</v>
      </c>
      <c r="P26" s="105">
        <v>123</v>
      </c>
      <c r="Q26" s="105">
        <v>10</v>
      </c>
      <c r="R26" s="154">
        <v>1.6625000000000001</v>
      </c>
      <c r="S26" s="160">
        <v>20160215</v>
      </c>
      <c r="T26" s="155" t="s">
        <v>503</v>
      </c>
    </row>
    <row r="27" spans="1:20" ht="17.25" customHeight="1">
      <c r="A27" s="464"/>
      <c r="B27" s="161" t="s">
        <v>504</v>
      </c>
      <c r="C27" s="101">
        <v>42</v>
      </c>
      <c r="D27" s="101">
        <v>33</v>
      </c>
      <c r="E27" s="102">
        <v>0.7857142857142857</v>
      </c>
      <c r="F27" s="101">
        <v>182</v>
      </c>
      <c r="G27" s="101">
        <v>114</v>
      </c>
      <c r="H27" s="102">
        <v>0.62637362637362637</v>
      </c>
      <c r="I27" s="103">
        <v>80000</v>
      </c>
      <c r="J27" s="101">
        <v>126</v>
      </c>
      <c r="K27" s="101">
        <v>90</v>
      </c>
      <c r="L27" s="102">
        <v>0.7142857142857143</v>
      </c>
      <c r="M27" s="103">
        <v>44000</v>
      </c>
      <c r="N27" s="104">
        <v>1600</v>
      </c>
      <c r="O27" s="104">
        <v>2253</v>
      </c>
      <c r="P27" s="157">
        <v>2029</v>
      </c>
      <c r="Q27" s="104">
        <v>224</v>
      </c>
      <c r="R27" s="158">
        <v>1.4081250000000001</v>
      </c>
    </row>
    <row r="28" spans="1:20" ht="15.9" customHeight="1">
      <c r="A28" s="462" t="s">
        <v>505</v>
      </c>
      <c r="B28" s="149" t="s">
        <v>187</v>
      </c>
      <c r="C28" s="97">
        <v>4</v>
      </c>
      <c r="D28" s="97">
        <v>4</v>
      </c>
      <c r="E28" s="152">
        <v>1</v>
      </c>
      <c r="F28" s="162">
        <v>10</v>
      </c>
      <c r="G28" s="162">
        <v>7</v>
      </c>
      <c r="H28" s="297">
        <v>0.7</v>
      </c>
      <c r="I28" s="298">
        <v>3000</v>
      </c>
      <c r="J28" s="162">
        <v>7</v>
      </c>
      <c r="K28" s="162">
        <v>5</v>
      </c>
      <c r="L28" s="152">
        <v>0.7142857142857143</v>
      </c>
      <c r="M28" s="153">
        <v>2000</v>
      </c>
      <c r="N28" s="105">
        <v>160</v>
      </c>
      <c r="O28" s="105">
        <v>245</v>
      </c>
      <c r="P28" s="105">
        <v>214</v>
      </c>
      <c r="Q28" s="105">
        <v>31</v>
      </c>
      <c r="R28" s="154">
        <v>1.53125</v>
      </c>
    </row>
    <row r="29" spans="1:20" ht="15.9" customHeight="1">
      <c r="A29" s="463"/>
      <c r="B29" s="149" t="s">
        <v>191</v>
      </c>
      <c r="C29" s="97">
        <v>4</v>
      </c>
      <c r="D29" s="162">
        <v>3</v>
      </c>
      <c r="E29" s="152">
        <v>0.75</v>
      </c>
      <c r="F29" s="162">
        <v>20</v>
      </c>
      <c r="G29" s="162">
        <v>10</v>
      </c>
      <c r="H29" s="297">
        <v>0.5</v>
      </c>
      <c r="I29" s="298">
        <v>10000</v>
      </c>
      <c r="J29" s="162">
        <v>14</v>
      </c>
      <c r="K29" s="162">
        <v>11</v>
      </c>
      <c r="L29" s="152">
        <v>0.7857142857142857</v>
      </c>
      <c r="M29" s="153">
        <v>3000</v>
      </c>
      <c r="N29" s="105">
        <v>160</v>
      </c>
      <c r="O29" s="105">
        <v>249</v>
      </c>
      <c r="P29" s="105">
        <v>216</v>
      </c>
      <c r="Q29" s="105">
        <v>33</v>
      </c>
      <c r="R29" s="154">
        <v>1.5562499999999999</v>
      </c>
    </row>
    <row r="30" spans="1:20" ht="15.9" customHeight="1">
      <c r="A30" s="463"/>
      <c r="B30" s="149" t="s">
        <v>188</v>
      </c>
      <c r="C30" s="97">
        <v>4</v>
      </c>
      <c r="D30" s="97">
        <v>4</v>
      </c>
      <c r="E30" s="152">
        <v>1</v>
      </c>
      <c r="F30" s="162">
        <v>12</v>
      </c>
      <c r="G30" s="162">
        <v>13</v>
      </c>
      <c r="H30" s="297">
        <v>1.0833333333333333</v>
      </c>
      <c r="I30" s="298">
        <v>0</v>
      </c>
      <c r="J30" s="162">
        <v>8</v>
      </c>
      <c r="K30" s="162">
        <v>13</v>
      </c>
      <c r="L30" s="152">
        <v>1.625</v>
      </c>
      <c r="M30" s="153">
        <v>0</v>
      </c>
      <c r="N30" s="105">
        <v>160</v>
      </c>
      <c r="O30" s="105">
        <v>203</v>
      </c>
      <c r="P30" s="105">
        <v>177</v>
      </c>
      <c r="Q30" s="105">
        <v>26</v>
      </c>
      <c r="R30" s="154">
        <v>1.26875</v>
      </c>
    </row>
    <row r="31" spans="1:20" ht="15.9" customHeight="1">
      <c r="A31" s="463"/>
      <c r="B31" s="149" t="s">
        <v>178</v>
      </c>
      <c r="C31" s="97">
        <v>4</v>
      </c>
      <c r="D31" s="97">
        <v>2</v>
      </c>
      <c r="E31" s="152">
        <v>0.5</v>
      </c>
      <c r="F31" s="162">
        <v>20</v>
      </c>
      <c r="G31" s="162">
        <v>11</v>
      </c>
      <c r="H31" s="297">
        <v>0.55000000000000004</v>
      </c>
      <c r="I31" s="298">
        <v>9000</v>
      </c>
      <c r="J31" s="162">
        <v>14</v>
      </c>
      <c r="K31" s="162">
        <v>14</v>
      </c>
      <c r="L31" s="152">
        <v>1</v>
      </c>
      <c r="M31" s="153">
        <v>0</v>
      </c>
      <c r="N31" s="105">
        <v>160</v>
      </c>
      <c r="O31" s="105">
        <v>326</v>
      </c>
      <c r="P31" s="105">
        <v>316</v>
      </c>
      <c r="Q31" s="105">
        <v>10</v>
      </c>
      <c r="R31" s="154">
        <v>2.0375000000000001</v>
      </c>
    </row>
    <row r="32" spans="1:20" ht="15.9" customHeight="1">
      <c r="A32" s="463"/>
      <c r="B32" s="150" t="s">
        <v>197</v>
      </c>
      <c r="C32" s="97">
        <v>4</v>
      </c>
      <c r="D32" s="97">
        <v>3</v>
      </c>
      <c r="E32" s="152">
        <v>0.75</v>
      </c>
      <c r="F32" s="162">
        <v>20</v>
      </c>
      <c r="G32" s="162">
        <v>16</v>
      </c>
      <c r="H32" s="297">
        <v>0.8</v>
      </c>
      <c r="I32" s="298">
        <v>4000</v>
      </c>
      <c r="J32" s="162">
        <v>14</v>
      </c>
      <c r="K32" s="162">
        <v>17</v>
      </c>
      <c r="L32" s="152">
        <v>1.2142857142857142</v>
      </c>
      <c r="M32" s="153">
        <v>0</v>
      </c>
      <c r="N32" s="105">
        <v>160</v>
      </c>
      <c r="O32" s="105">
        <v>242</v>
      </c>
      <c r="P32" s="105">
        <v>217</v>
      </c>
      <c r="Q32" s="105">
        <v>25</v>
      </c>
      <c r="R32" s="154">
        <v>1.5125</v>
      </c>
    </row>
    <row r="33" spans="1:20" ht="15.9" customHeight="1">
      <c r="A33" s="463"/>
      <c r="B33" s="150" t="s">
        <v>189</v>
      </c>
      <c r="C33" s="97">
        <v>4</v>
      </c>
      <c r="D33" s="97">
        <v>6</v>
      </c>
      <c r="E33" s="152">
        <v>1.5</v>
      </c>
      <c r="F33" s="296">
        <v>12</v>
      </c>
      <c r="G33" s="162">
        <v>11</v>
      </c>
      <c r="H33" s="297">
        <v>0.91666666666666663</v>
      </c>
      <c r="I33" s="298">
        <v>1000</v>
      </c>
      <c r="J33" s="162">
        <v>8</v>
      </c>
      <c r="K33" s="162">
        <v>12</v>
      </c>
      <c r="L33" s="152">
        <v>1.5</v>
      </c>
      <c r="M33" s="153">
        <v>0</v>
      </c>
      <c r="N33" s="105">
        <v>160</v>
      </c>
      <c r="O33" s="105">
        <v>236</v>
      </c>
      <c r="P33" s="105">
        <v>196</v>
      </c>
      <c r="Q33" s="105">
        <v>40</v>
      </c>
      <c r="R33" s="154">
        <v>1.4750000000000001</v>
      </c>
    </row>
    <row r="34" spans="1:20" ht="15.75" customHeight="1">
      <c r="A34" s="463"/>
      <c r="B34" s="150" t="s">
        <v>193</v>
      </c>
      <c r="C34" s="97">
        <v>4</v>
      </c>
      <c r="D34" s="97">
        <v>5</v>
      </c>
      <c r="E34" s="152">
        <v>1.25</v>
      </c>
      <c r="F34" s="162">
        <v>12</v>
      </c>
      <c r="G34" s="162">
        <v>20</v>
      </c>
      <c r="H34" s="297">
        <v>1.6666666666666667</v>
      </c>
      <c r="I34" s="298">
        <v>0</v>
      </c>
      <c r="J34" s="162">
        <v>8</v>
      </c>
      <c r="K34" s="162">
        <v>23</v>
      </c>
      <c r="L34" s="152">
        <v>2.875</v>
      </c>
      <c r="M34" s="153">
        <v>0</v>
      </c>
      <c r="N34" s="105">
        <v>160</v>
      </c>
      <c r="O34" s="105">
        <v>220</v>
      </c>
      <c r="P34" s="105">
        <v>202</v>
      </c>
      <c r="Q34" s="105">
        <v>18</v>
      </c>
      <c r="R34" s="154">
        <v>1.375</v>
      </c>
    </row>
    <row r="35" spans="1:20" ht="15.75" customHeight="1">
      <c r="A35" s="463"/>
      <c r="B35" s="342" t="s">
        <v>506</v>
      </c>
      <c r="C35" s="97">
        <v>4</v>
      </c>
      <c r="D35" s="97">
        <v>2</v>
      </c>
      <c r="E35" s="152">
        <v>0.5</v>
      </c>
      <c r="F35" s="296">
        <v>20</v>
      </c>
      <c r="G35" s="162">
        <v>20</v>
      </c>
      <c r="H35" s="297">
        <v>1</v>
      </c>
      <c r="I35" s="298">
        <v>0</v>
      </c>
      <c r="J35" s="162">
        <v>14</v>
      </c>
      <c r="K35" s="162">
        <v>16</v>
      </c>
      <c r="L35" s="152">
        <v>1.1428571428571428</v>
      </c>
      <c r="M35" s="153">
        <v>0</v>
      </c>
      <c r="N35" s="105">
        <v>160</v>
      </c>
      <c r="O35" s="105">
        <v>222</v>
      </c>
      <c r="P35" s="105">
        <v>201</v>
      </c>
      <c r="Q35" s="105">
        <v>21</v>
      </c>
      <c r="R35" s="154">
        <v>1.3875</v>
      </c>
    </row>
    <row r="36" spans="1:20" ht="15.75" customHeight="1">
      <c r="A36" s="463"/>
      <c r="B36" s="163" t="s">
        <v>507</v>
      </c>
      <c r="C36" s="97">
        <v>2</v>
      </c>
      <c r="D36" s="162">
        <v>3</v>
      </c>
      <c r="E36" s="152">
        <v>1.5</v>
      </c>
      <c r="F36" s="162">
        <v>6</v>
      </c>
      <c r="G36" s="162">
        <v>8</v>
      </c>
      <c r="H36" s="297">
        <v>1.3333333333333333</v>
      </c>
      <c r="I36" s="162">
        <v>0</v>
      </c>
      <c r="J36" s="162">
        <v>4</v>
      </c>
      <c r="K36" s="162">
        <v>7</v>
      </c>
      <c r="L36" s="152">
        <v>1.75</v>
      </c>
      <c r="M36" s="97">
        <v>0</v>
      </c>
      <c r="N36" s="164">
        <v>80</v>
      </c>
      <c r="O36" s="164">
        <v>196</v>
      </c>
      <c r="P36" s="105">
        <v>193</v>
      </c>
      <c r="Q36" s="105">
        <v>3</v>
      </c>
      <c r="R36" s="165">
        <v>2.4500000000000002</v>
      </c>
      <c r="S36" s="100">
        <v>20160401</v>
      </c>
      <c r="T36" s="155" t="s">
        <v>508</v>
      </c>
    </row>
    <row r="37" spans="1:20" ht="15.9" customHeight="1">
      <c r="A37" s="463"/>
      <c r="B37" s="163" t="s">
        <v>509</v>
      </c>
      <c r="C37" s="97"/>
      <c r="D37" s="162">
        <v>0</v>
      </c>
      <c r="E37" s="152"/>
      <c r="F37" s="162"/>
      <c r="G37" s="162">
        <v>10</v>
      </c>
      <c r="H37" s="297"/>
      <c r="I37" s="162"/>
      <c r="J37" s="162"/>
      <c r="K37" s="162">
        <v>0</v>
      </c>
      <c r="L37" s="152"/>
      <c r="M37" s="97"/>
      <c r="N37" s="164"/>
      <c r="O37" s="164">
        <v>92</v>
      </c>
      <c r="P37" s="105">
        <v>91</v>
      </c>
      <c r="Q37" s="105">
        <v>1</v>
      </c>
      <c r="R37" s="165"/>
      <c r="S37" s="100">
        <v>20160615</v>
      </c>
      <c r="T37" s="155" t="s">
        <v>510</v>
      </c>
    </row>
    <row r="38" spans="1:20" ht="17.25" customHeight="1">
      <c r="A38" s="464"/>
      <c r="B38" s="166" t="s">
        <v>511</v>
      </c>
      <c r="C38" s="101">
        <v>34</v>
      </c>
      <c r="D38" s="101">
        <v>32</v>
      </c>
      <c r="E38" s="102">
        <v>0.94117647058823528</v>
      </c>
      <c r="F38" s="101">
        <v>132</v>
      </c>
      <c r="G38" s="101">
        <v>126</v>
      </c>
      <c r="H38" s="102">
        <v>0.95454545454545459</v>
      </c>
      <c r="I38" s="103">
        <v>27000</v>
      </c>
      <c r="J38" s="101">
        <v>91</v>
      </c>
      <c r="K38" s="101">
        <v>118</v>
      </c>
      <c r="L38" s="102">
        <v>1.2967032967032968</v>
      </c>
      <c r="M38" s="103">
        <v>5000</v>
      </c>
      <c r="N38" s="106">
        <v>1360</v>
      </c>
      <c r="O38" s="106">
        <v>2231</v>
      </c>
      <c r="P38" s="157">
        <v>2023</v>
      </c>
      <c r="Q38" s="106">
        <v>208</v>
      </c>
      <c r="R38" s="158">
        <v>1.6404411764705882</v>
      </c>
    </row>
    <row r="39" spans="1:20" ht="17.25" customHeight="1" thickBot="1">
      <c r="A39" s="299" t="s">
        <v>512</v>
      </c>
      <c r="B39" s="300"/>
      <c r="C39" s="167">
        <v>118</v>
      </c>
      <c r="D39" s="167">
        <v>101</v>
      </c>
      <c r="E39" s="168">
        <v>0.85593220338983056</v>
      </c>
      <c r="F39" s="167">
        <v>486</v>
      </c>
      <c r="G39" s="167">
        <v>373</v>
      </c>
      <c r="H39" s="168">
        <v>0.76748971193415638</v>
      </c>
      <c r="I39" s="169">
        <v>156000</v>
      </c>
      <c r="J39" s="167">
        <v>336</v>
      </c>
      <c r="K39" s="167">
        <v>318</v>
      </c>
      <c r="L39" s="168">
        <v>0.9464285714285714</v>
      </c>
      <c r="M39" s="169">
        <v>76000</v>
      </c>
      <c r="N39" s="170">
        <v>4640</v>
      </c>
      <c r="O39" s="170">
        <v>6666</v>
      </c>
      <c r="P39" s="171">
        <v>5987</v>
      </c>
      <c r="Q39" s="170">
        <v>679</v>
      </c>
      <c r="R39" s="172">
        <v>1.4366379310344828</v>
      </c>
    </row>
    <row r="40" spans="1:20" s="174" customFormat="1" ht="13.8">
      <c r="A40" s="107" t="s">
        <v>513</v>
      </c>
      <c r="B40" s="108"/>
      <c r="C40" s="109"/>
      <c r="D40" s="109"/>
      <c r="E40" s="110"/>
      <c r="F40" s="109"/>
      <c r="G40" s="109"/>
      <c r="H40" s="110"/>
      <c r="I40" s="111"/>
      <c r="J40" s="109"/>
      <c r="K40" s="109"/>
      <c r="L40" s="110"/>
      <c r="M40" s="111"/>
      <c r="N40" s="112"/>
      <c r="O40" s="112"/>
      <c r="P40" s="112"/>
      <c r="Q40" s="112"/>
      <c r="R40" s="110"/>
    </row>
    <row r="41" spans="1:20" s="174" customFormat="1" ht="13.8">
      <c r="A41" s="107" t="s">
        <v>514</v>
      </c>
      <c r="B41" s="108"/>
      <c r="C41" s="109"/>
      <c r="D41" s="109"/>
      <c r="E41" s="110"/>
      <c r="F41" s="109"/>
      <c r="G41" s="109"/>
      <c r="H41" s="110"/>
      <c r="I41" s="111"/>
      <c r="J41" s="109"/>
      <c r="K41" s="109"/>
      <c r="L41" s="110"/>
      <c r="M41" s="111"/>
      <c r="N41" s="112"/>
      <c r="O41" s="112"/>
      <c r="P41" s="112"/>
      <c r="Q41" s="112"/>
      <c r="R41" s="110"/>
    </row>
    <row r="42" spans="1:20" s="174" customFormat="1" ht="16.5" customHeight="1">
      <c r="A42" s="107" t="s">
        <v>515</v>
      </c>
      <c r="B42" s="108"/>
      <c r="C42" s="109"/>
      <c r="D42" s="109"/>
      <c r="E42" s="110"/>
      <c r="F42" s="109"/>
      <c r="G42" s="109"/>
      <c r="H42" s="110"/>
      <c r="I42" s="111"/>
      <c r="J42" s="109"/>
      <c r="K42" s="109"/>
      <c r="L42" s="110"/>
      <c r="M42" s="111"/>
      <c r="N42" s="112"/>
      <c r="O42" s="112"/>
      <c r="P42" s="112"/>
      <c r="Q42" s="112"/>
      <c r="R42" s="110"/>
    </row>
    <row r="43" spans="1:20" s="174" customFormat="1" ht="13.8">
      <c r="A43" s="175" t="s">
        <v>516</v>
      </c>
      <c r="C43" s="173"/>
      <c r="D43" s="173" t="s">
        <v>517</v>
      </c>
      <c r="G43" s="173"/>
      <c r="H43" s="176"/>
      <c r="I43" s="176"/>
      <c r="J43" s="173"/>
      <c r="K43" s="173"/>
      <c r="L43" s="176"/>
      <c r="M43" s="176"/>
      <c r="N43" s="173" t="s">
        <v>518</v>
      </c>
      <c r="Q43" s="177" t="s">
        <v>519</v>
      </c>
      <c r="R43" s="177" t="s">
        <v>519</v>
      </c>
    </row>
    <row r="44" spans="1:20" s="174" customFormat="1" ht="13.8">
      <c r="A44" s="175"/>
      <c r="C44" s="173"/>
      <c r="D44" s="173"/>
      <c r="G44" s="173"/>
      <c r="H44" s="176"/>
      <c r="I44" s="176"/>
      <c r="J44" s="173"/>
      <c r="K44" s="173"/>
      <c r="L44" s="176"/>
      <c r="M44" s="176"/>
      <c r="N44" s="173"/>
      <c r="Q44" s="177"/>
      <c r="R44" s="173"/>
    </row>
    <row r="45" spans="1:20" s="114" customFormat="1">
      <c r="A45" s="113"/>
      <c r="C45" s="98"/>
      <c r="D45" s="98"/>
      <c r="G45" s="98"/>
      <c r="H45" s="115"/>
      <c r="I45" s="115"/>
      <c r="J45" s="98"/>
      <c r="K45" s="117">
        <v>0</v>
      </c>
      <c r="L45" s="115"/>
      <c r="M45" s="115"/>
      <c r="N45" s="98"/>
      <c r="Q45" s="116"/>
      <c r="R45" s="98"/>
    </row>
    <row r="46" spans="1:20" s="114" customFormat="1">
      <c r="A46" s="178"/>
      <c r="B46" s="113" t="s">
        <v>520</v>
      </c>
      <c r="C46" s="98"/>
      <c r="D46" s="97">
        <v>3</v>
      </c>
      <c r="E46" s="115"/>
      <c r="F46" s="98"/>
      <c r="G46" s="117">
        <v>6</v>
      </c>
      <c r="H46" s="115"/>
      <c r="I46" s="115"/>
      <c r="J46" s="98"/>
      <c r="K46" s="179">
        <v>6</v>
      </c>
      <c r="L46" s="115"/>
      <c r="M46" s="115"/>
      <c r="N46" s="98"/>
      <c r="O46" s="98"/>
      <c r="P46" s="105">
        <v>66</v>
      </c>
      <c r="Q46" s="116"/>
      <c r="R46" s="115"/>
    </row>
    <row r="47" spans="1:20">
      <c r="A47" s="98"/>
      <c r="B47" s="180" t="s">
        <v>254</v>
      </c>
      <c r="D47" s="97">
        <v>1</v>
      </c>
      <c r="E47" s="118"/>
      <c r="F47" s="117"/>
      <c r="G47" s="117">
        <v>1</v>
      </c>
      <c r="H47" s="118"/>
      <c r="I47" s="118"/>
      <c r="J47" s="117"/>
      <c r="K47" s="179">
        <v>2</v>
      </c>
      <c r="L47" s="118"/>
      <c r="M47" s="118"/>
      <c r="N47" s="117"/>
      <c r="O47" s="117"/>
      <c r="P47" s="105">
        <v>26</v>
      </c>
      <c r="Q47" s="117"/>
    </row>
    <row r="48" spans="1:20" s="117" customFormat="1">
      <c r="A48" s="113"/>
      <c r="B48" s="113" t="s">
        <v>521</v>
      </c>
      <c r="D48" s="97">
        <v>4</v>
      </c>
      <c r="E48" s="118"/>
      <c r="G48" s="117">
        <v>3</v>
      </c>
      <c r="H48" s="118"/>
      <c r="I48" s="118">
        <v>0</v>
      </c>
      <c r="K48" s="179">
        <v>6</v>
      </c>
      <c r="L48" s="118"/>
      <c r="M48" s="118">
        <v>0</v>
      </c>
      <c r="P48" s="105">
        <v>30</v>
      </c>
      <c r="R48" s="118"/>
    </row>
    <row r="49" spans="1:19" s="117" customFormat="1">
      <c r="A49" s="113"/>
      <c r="B49" s="113" t="s">
        <v>522</v>
      </c>
      <c r="D49" s="97">
        <v>3</v>
      </c>
      <c r="E49" s="118"/>
      <c r="G49" s="117">
        <v>0</v>
      </c>
      <c r="H49" s="118"/>
      <c r="I49" s="118">
        <v>0</v>
      </c>
      <c r="K49" s="179">
        <v>0</v>
      </c>
      <c r="L49" s="118"/>
      <c r="M49" s="118">
        <v>0</v>
      </c>
      <c r="P49" s="105">
        <v>0</v>
      </c>
      <c r="R49" s="118"/>
    </row>
    <row r="50" spans="1:19" s="117" customFormat="1" ht="17.399999999999999">
      <c r="A50" s="113"/>
      <c r="B50" s="181" t="s">
        <v>523</v>
      </c>
      <c r="C50" s="119"/>
      <c r="D50" s="120">
        <v>112</v>
      </c>
      <c r="E50" s="120"/>
      <c r="F50" s="120"/>
      <c r="G50" s="120">
        <v>383</v>
      </c>
      <c r="H50" s="120"/>
      <c r="I50" s="120"/>
      <c r="J50" s="120"/>
      <c r="K50" s="120">
        <v>332</v>
      </c>
      <c r="L50" s="120"/>
      <c r="M50" s="120"/>
      <c r="N50" s="120"/>
      <c r="O50" s="120">
        <v>6788</v>
      </c>
      <c r="P50" s="121">
        <v>6109</v>
      </c>
      <c r="Q50" s="121">
        <v>679</v>
      </c>
      <c r="R50" s="120"/>
    </row>
    <row r="51" spans="1:19" s="123" customFormat="1" ht="17.399999999999999">
      <c r="A51" s="122"/>
      <c r="B51" s="113"/>
      <c r="C51" s="98"/>
      <c r="D51" s="98"/>
      <c r="E51" s="115"/>
      <c r="F51" s="98"/>
      <c r="G51" s="98"/>
      <c r="H51" s="115"/>
      <c r="I51" s="115"/>
      <c r="J51" s="98"/>
      <c r="K51" s="98"/>
      <c r="L51" s="115"/>
      <c r="M51" s="115"/>
      <c r="N51" s="98"/>
      <c r="O51" s="98"/>
      <c r="P51" s="98"/>
      <c r="Q51" s="98"/>
      <c r="R51" s="115"/>
      <c r="S51" s="98"/>
    </row>
    <row r="57" spans="1:19">
      <c r="B57" s="98"/>
      <c r="E57" s="98"/>
      <c r="H57" s="98"/>
      <c r="I57" s="98"/>
      <c r="L57" s="98"/>
      <c r="M57" s="98"/>
      <c r="R57" s="98"/>
    </row>
    <row r="58" spans="1:19">
      <c r="A58" s="98"/>
      <c r="B58" s="98"/>
      <c r="E58" s="98"/>
      <c r="H58" s="98"/>
      <c r="I58" s="98"/>
      <c r="L58" s="98"/>
      <c r="M58" s="98"/>
      <c r="R58" s="98"/>
    </row>
    <row r="59" spans="1:19">
      <c r="A59" s="98"/>
      <c r="B59" s="98"/>
      <c r="E59" s="98"/>
      <c r="H59" s="98"/>
      <c r="I59" s="98"/>
      <c r="L59" s="98"/>
      <c r="M59" s="98"/>
      <c r="R59" s="98"/>
    </row>
    <row r="60" spans="1:19">
      <c r="A60" s="98"/>
      <c r="B60" s="98"/>
      <c r="E60" s="98"/>
      <c r="H60" s="98"/>
      <c r="I60" s="98"/>
      <c r="L60" s="98"/>
      <c r="M60" s="98"/>
      <c r="R60" s="98"/>
    </row>
    <row r="61" spans="1:19">
      <c r="A61" s="98"/>
      <c r="B61" s="98"/>
      <c r="E61" s="98"/>
      <c r="H61" s="98"/>
      <c r="I61" s="98"/>
      <c r="L61" s="98"/>
      <c r="M61" s="98"/>
      <c r="R61" s="98"/>
    </row>
  </sheetData>
  <mergeCells count="9">
    <mergeCell ref="A28:A38"/>
    <mergeCell ref="N2:R2"/>
    <mergeCell ref="J2:M2"/>
    <mergeCell ref="A4:A15"/>
    <mergeCell ref="A16:A27"/>
    <mergeCell ref="A2:A3"/>
    <mergeCell ref="B2:B3"/>
    <mergeCell ref="C2:E2"/>
    <mergeCell ref="F2:I2"/>
  </mergeCells>
  <phoneticPr fontId="3" type="noConversion"/>
  <conditionalFormatting sqref="H5:H14">
    <cfRule type="cellIs" dxfId="19" priority="9" operator="lessThan">
      <formula>$G$1</formula>
    </cfRule>
  </conditionalFormatting>
  <conditionalFormatting sqref="L5:L14">
    <cfRule type="cellIs" dxfId="18" priority="8" operator="lessThan">
      <formula>$G$1</formula>
    </cfRule>
  </conditionalFormatting>
  <conditionalFormatting sqref="R28:R35">
    <cfRule type="cellIs" dxfId="17" priority="1" operator="lessThan">
      <formula>$G$1</formula>
    </cfRule>
  </conditionalFormatting>
  <conditionalFormatting sqref="R4:R14">
    <cfRule type="cellIs" dxfId="16" priority="7" operator="lessThan">
      <formula>$G$1</formula>
    </cfRule>
  </conditionalFormatting>
  <conditionalFormatting sqref="H16:H25">
    <cfRule type="cellIs" dxfId="15" priority="6" operator="lessThan">
      <formula>$G$1</formula>
    </cfRule>
  </conditionalFormatting>
  <conditionalFormatting sqref="L16:L25">
    <cfRule type="cellIs" dxfId="14" priority="5" operator="lessThan">
      <formula>$G$1</formula>
    </cfRule>
  </conditionalFormatting>
  <conditionalFormatting sqref="R16:R25">
    <cfRule type="cellIs" dxfId="13" priority="4" operator="lessThan">
      <formula>$G$1</formula>
    </cfRule>
  </conditionalFormatting>
  <conditionalFormatting sqref="H28:H35">
    <cfRule type="cellIs" dxfId="12" priority="3" operator="lessThan">
      <formula>$G$1</formula>
    </cfRule>
  </conditionalFormatting>
  <conditionalFormatting sqref="L28:L35">
    <cfRule type="cellIs" dxfId="11" priority="2" operator="lessThan">
      <formula>$G$1</formula>
    </cfRule>
  </conditionalFormatting>
  <pageMargins left="0.31496062992125984" right="0.15748031496062992" top="0.15748031496062992" bottom="0.15748031496062992" header="0.15748031496062992" footer="0.15748031496062992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EG47"/>
  <sheetViews>
    <sheetView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CR31" sqref="CR31"/>
    </sheetView>
  </sheetViews>
  <sheetFormatPr defaultColWidth="9" defaultRowHeight="15"/>
  <cols>
    <col min="1" max="1" width="9.44140625" style="1" customWidth="1"/>
    <col min="2" max="2" width="12.109375" style="1" customWidth="1"/>
    <col min="3" max="4" width="5" style="1" hidden="1" customWidth="1"/>
    <col min="5" max="6" width="6.77734375" style="1" hidden="1" customWidth="1"/>
    <col min="7" max="7" width="5" style="1" hidden="1" customWidth="1"/>
    <col min="8" max="8" width="6.77734375" style="1" hidden="1" customWidth="1"/>
    <col min="9" max="10" width="5" style="1" hidden="1" customWidth="1"/>
    <col min="11" max="11" width="6.77734375" style="1" hidden="1" customWidth="1"/>
    <col min="12" max="12" width="6.44140625" style="1" hidden="1" customWidth="1"/>
    <col min="13" max="14" width="5" style="1" hidden="1" customWidth="1"/>
    <col min="15" max="15" width="6.77734375" style="1" hidden="1" customWidth="1"/>
    <col min="16" max="17" width="5" style="1" hidden="1" customWidth="1"/>
    <col min="18" max="18" width="6.77734375" style="1" hidden="1" customWidth="1"/>
    <col min="19" max="20" width="5" style="1" hidden="1" customWidth="1"/>
    <col min="21" max="21" width="6.77734375" style="1" hidden="1" customWidth="1"/>
    <col min="22" max="22" width="8" style="1" hidden="1" customWidth="1"/>
    <col min="23" max="24" width="5" style="1" hidden="1" customWidth="1"/>
    <col min="25" max="25" width="6.77734375" style="1" hidden="1" customWidth="1"/>
    <col min="26" max="27" width="5" style="1" hidden="1" customWidth="1"/>
    <col min="28" max="28" width="6.77734375" style="1" hidden="1" customWidth="1"/>
    <col min="29" max="30" width="5" style="1" hidden="1" customWidth="1"/>
    <col min="31" max="31" width="6.77734375" style="1" hidden="1" customWidth="1"/>
    <col min="32" max="32" width="8" style="1" hidden="1" customWidth="1"/>
    <col min="33" max="34" width="5" style="1" hidden="1" customWidth="1"/>
    <col min="35" max="35" width="6.77734375" style="1" hidden="1" customWidth="1"/>
    <col min="36" max="37" width="5" style="1" hidden="1" customWidth="1"/>
    <col min="38" max="38" width="6.77734375" style="1" hidden="1" customWidth="1"/>
    <col min="39" max="40" width="5" style="1" hidden="1" customWidth="1"/>
    <col min="41" max="41" width="6.77734375" style="1" hidden="1" customWidth="1"/>
    <col min="42" max="42" width="8" style="1" hidden="1" customWidth="1"/>
    <col min="43" max="43" width="5.44140625" style="1" hidden="1" customWidth="1"/>
    <col min="44" max="44" width="5" style="1" hidden="1" customWidth="1"/>
    <col min="45" max="45" width="6" style="1" hidden="1" customWidth="1"/>
    <col min="46" max="47" width="5" style="1" hidden="1" customWidth="1"/>
    <col min="48" max="48" width="6.77734375" style="1" hidden="1" customWidth="1"/>
    <col min="49" max="50" width="5" style="1" hidden="1" customWidth="1"/>
    <col min="51" max="51" width="6.77734375" style="1" hidden="1" customWidth="1"/>
    <col min="52" max="52" width="8" style="1" hidden="1" customWidth="1"/>
    <col min="53" max="54" width="5" style="1" hidden="1" customWidth="1"/>
    <col min="55" max="55" width="6.77734375" style="1" hidden="1" customWidth="1"/>
    <col min="56" max="57" width="5" style="1" hidden="1" customWidth="1"/>
    <col min="58" max="58" width="6.77734375" style="1" hidden="1" customWidth="1"/>
    <col min="59" max="60" width="5" style="1" hidden="1" customWidth="1"/>
    <col min="61" max="61" width="6.77734375" style="1" hidden="1" customWidth="1"/>
    <col min="62" max="62" width="8" style="1" hidden="1" customWidth="1"/>
    <col min="63" max="64" width="5" style="1" hidden="1" customWidth="1"/>
    <col min="65" max="65" width="6.77734375" style="1" hidden="1" customWidth="1"/>
    <col min="66" max="67" width="5" style="1" hidden="1" customWidth="1"/>
    <col min="68" max="68" width="6.77734375" style="1" hidden="1" customWidth="1"/>
    <col min="69" max="70" width="5" style="1" hidden="1" customWidth="1"/>
    <col min="71" max="71" width="6.77734375" style="1" hidden="1" customWidth="1"/>
    <col min="72" max="72" width="6.44140625" style="1" hidden="1" customWidth="1"/>
    <col min="73" max="74" width="5" style="1" hidden="1" customWidth="1"/>
    <col min="75" max="75" width="6.77734375" style="1" hidden="1" customWidth="1"/>
    <col min="76" max="77" width="5" style="1" hidden="1" customWidth="1"/>
    <col min="78" max="78" width="6.77734375" style="1" hidden="1" customWidth="1"/>
    <col min="79" max="80" width="5" style="1" hidden="1" customWidth="1"/>
    <col min="81" max="81" width="6.77734375" style="1" hidden="1" customWidth="1"/>
    <col min="82" max="82" width="7.44140625" style="1" hidden="1" customWidth="1"/>
    <col min="83" max="84" width="5" style="1" hidden="1" customWidth="1"/>
    <col min="85" max="85" width="6.77734375" style="1" hidden="1" customWidth="1"/>
    <col min="86" max="87" width="5" style="1" hidden="1" customWidth="1"/>
    <col min="88" max="88" width="6.77734375" style="1" hidden="1" customWidth="1"/>
    <col min="89" max="90" width="5" style="1" hidden="1" customWidth="1"/>
    <col min="91" max="91" width="6.77734375" style="1" hidden="1" customWidth="1"/>
    <col min="92" max="92" width="7.44140625" style="1" hidden="1" customWidth="1"/>
    <col min="93" max="94" width="5" style="1" customWidth="1"/>
    <col min="95" max="95" width="6.77734375" style="1" customWidth="1"/>
    <col min="96" max="97" width="5" style="1" customWidth="1"/>
    <col min="98" max="98" width="6.77734375" style="1" customWidth="1"/>
    <col min="99" max="100" width="5" style="1" customWidth="1"/>
    <col min="101" max="101" width="6.77734375" style="1" customWidth="1"/>
    <col min="102" max="102" width="6.44140625" style="1" customWidth="1"/>
    <col min="103" max="104" width="5" style="1" hidden="1" customWidth="1"/>
    <col min="105" max="105" width="6.77734375" style="1" hidden="1" customWidth="1"/>
    <col min="106" max="107" width="5" style="1" hidden="1" customWidth="1"/>
    <col min="108" max="108" width="6.77734375" style="1" hidden="1" customWidth="1"/>
    <col min="109" max="110" width="5" style="1" hidden="1" customWidth="1"/>
    <col min="111" max="111" width="6.77734375" style="1" hidden="1" customWidth="1"/>
    <col min="112" max="112" width="7.21875" style="1" hidden="1" customWidth="1"/>
    <col min="113" max="114" width="5" style="1" hidden="1" customWidth="1"/>
    <col min="115" max="115" width="6.77734375" style="1" hidden="1" customWidth="1"/>
    <col min="116" max="117" width="5" style="1" hidden="1" customWidth="1"/>
    <col min="118" max="118" width="6.77734375" style="1" hidden="1" customWidth="1"/>
    <col min="119" max="120" width="5" style="1" hidden="1" customWidth="1"/>
    <col min="121" max="121" width="6.77734375" style="1" hidden="1" customWidth="1"/>
    <col min="122" max="122" width="7.44140625" style="1" hidden="1" customWidth="1"/>
    <col min="123" max="123" width="6.77734375" style="1" bestFit="1" customWidth="1"/>
    <col min="124" max="124" width="5" style="1" bestFit="1" customWidth="1"/>
    <col min="125" max="125" width="6.77734375" style="1" bestFit="1" customWidth="1"/>
    <col min="126" max="126" width="8" style="1" customWidth="1"/>
    <col min="127" max="128" width="5" style="1" bestFit="1" customWidth="1"/>
    <col min="129" max="129" width="6.77734375" style="1" bestFit="1" customWidth="1"/>
    <col min="130" max="130" width="8" style="1" customWidth="1"/>
    <col min="131" max="131" width="6.77734375" style="1" bestFit="1" customWidth="1"/>
    <col min="132" max="132" width="5" style="1" bestFit="1" customWidth="1"/>
    <col min="133" max="133" width="8.44140625" style="1" bestFit="1" customWidth="1"/>
    <col min="134" max="134" width="9.77734375" style="1" customWidth="1"/>
    <col min="135" max="135" width="6.109375" style="331" customWidth="1"/>
    <col min="136" max="16384" width="9" style="1"/>
  </cols>
  <sheetData>
    <row r="1" spans="1:137" ht="15.6" thickBot="1">
      <c r="A1" s="182" t="s">
        <v>383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</row>
    <row r="2" spans="1:137">
      <c r="A2" s="490" t="s">
        <v>384</v>
      </c>
      <c r="B2" s="492" t="s">
        <v>385</v>
      </c>
      <c r="C2" s="479">
        <v>1</v>
      </c>
      <c r="D2" s="479"/>
      <c r="E2" s="479"/>
      <c r="F2" s="479"/>
      <c r="G2" s="479"/>
      <c r="H2" s="479"/>
      <c r="I2" s="479"/>
      <c r="J2" s="479"/>
      <c r="K2" s="479"/>
      <c r="L2" s="481"/>
      <c r="M2" s="482">
        <v>2</v>
      </c>
      <c r="N2" s="479"/>
      <c r="O2" s="479"/>
      <c r="P2" s="479"/>
      <c r="Q2" s="479"/>
      <c r="R2" s="479"/>
      <c r="S2" s="479"/>
      <c r="T2" s="479"/>
      <c r="U2" s="479"/>
      <c r="V2" s="481"/>
      <c r="W2" s="482">
        <v>3</v>
      </c>
      <c r="X2" s="479"/>
      <c r="Y2" s="479"/>
      <c r="Z2" s="479"/>
      <c r="AA2" s="479"/>
      <c r="AB2" s="479"/>
      <c r="AC2" s="479"/>
      <c r="AD2" s="479"/>
      <c r="AE2" s="479"/>
      <c r="AF2" s="481"/>
      <c r="AG2" s="482">
        <v>4</v>
      </c>
      <c r="AH2" s="479"/>
      <c r="AI2" s="479"/>
      <c r="AJ2" s="479"/>
      <c r="AK2" s="479"/>
      <c r="AL2" s="479"/>
      <c r="AM2" s="479"/>
      <c r="AN2" s="479"/>
      <c r="AO2" s="479"/>
      <c r="AP2" s="481"/>
      <c r="AQ2" s="482">
        <v>5</v>
      </c>
      <c r="AR2" s="479"/>
      <c r="AS2" s="479"/>
      <c r="AT2" s="479"/>
      <c r="AU2" s="479"/>
      <c r="AV2" s="479"/>
      <c r="AW2" s="479"/>
      <c r="AX2" s="479"/>
      <c r="AY2" s="479"/>
      <c r="AZ2" s="481"/>
      <c r="BA2" s="482">
        <v>6</v>
      </c>
      <c r="BB2" s="479"/>
      <c r="BC2" s="479"/>
      <c r="BD2" s="479"/>
      <c r="BE2" s="479"/>
      <c r="BF2" s="479"/>
      <c r="BG2" s="479"/>
      <c r="BH2" s="479"/>
      <c r="BI2" s="479"/>
      <c r="BJ2" s="481"/>
      <c r="BK2" s="482">
        <v>7</v>
      </c>
      <c r="BL2" s="479"/>
      <c r="BM2" s="479"/>
      <c r="BN2" s="479"/>
      <c r="BO2" s="479"/>
      <c r="BP2" s="479"/>
      <c r="BQ2" s="479"/>
      <c r="BR2" s="479"/>
      <c r="BS2" s="479"/>
      <c r="BT2" s="481"/>
      <c r="BU2" s="482">
        <v>8</v>
      </c>
      <c r="BV2" s="479"/>
      <c r="BW2" s="479"/>
      <c r="BX2" s="479"/>
      <c r="BY2" s="479"/>
      <c r="BZ2" s="479"/>
      <c r="CA2" s="479"/>
      <c r="CB2" s="479"/>
      <c r="CC2" s="479"/>
      <c r="CD2" s="481"/>
      <c r="CE2" s="482">
        <v>9</v>
      </c>
      <c r="CF2" s="479"/>
      <c r="CG2" s="479"/>
      <c r="CH2" s="479"/>
      <c r="CI2" s="479"/>
      <c r="CJ2" s="479"/>
      <c r="CK2" s="479"/>
      <c r="CL2" s="479"/>
      <c r="CM2" s="479"/>
      <c r="CN2" s="479"/>
      <c r="CO2" s="478">
        <v>10</v>
      </c>
      <c r="CP2" s="479"/>
      <c r="CQ2" s="479"/>
      <c r="CR2" s="479"/>
      <c r="CS2" s="479"/>
      <c r="CT2" s="479"/>
      <c r="CU2" s="479"/>
      <c r="CV2" s="479"/>
      <c r="CW2" s="479"/>
      <c r="CX2" s="480"/>
      <c r="CY2" s="479">
        <v>11</v>
      </c>
      <c r="CZ2" s="479"/>
      <c r="DA2" s="479"/>
      <c r="DB2" s="479"/>
      <c r="DC2" s="479"/>
      <c r="DD2" s="479"/>
      <c r="DE2" s="479"/>
      <c r="DF2" s="479"/>
      <c r="DG2" s="479"/>
      <c r="DH2" s="481"/>
      <c r="DI2" s="482">
        <v>12</v>
      </c>
      <c r="DJ2" s="479"/>
      <c r="DK2" s="479"/>
      <c r="DL2" s="479"/>
      <c r="DM2" s="479"/>
      <c r="DN2" s="479"/>
      <c r="DO2" s="479"/>
      <c r="DP2" s="479"/>
      <c r="DQ2" s="479"/>
      <c r="DR2" s="479"/>
      <c r="DS2" s="486" t="s">
        <v>386</v>
      </c>
      <c r="DT2" s="487"/>
      <c r="DU2" s="487"/>
      <c r="DV2" s="487"/>
      <c r="DW2" s="487"/>
      <c r="DX2" s="487"/>
      <c r="DY2" s="487"/>
      <c r="DZ2" s="487"/>
      <c r="EA2" s="487"/>
      <c r="EB2" s="487"/>
      <c r="EC2" s="487"/>
      <c r="ED2" s="488"/>
    </row>
    <row r="3" spans="1:137" ht="38.4" thickBot="1">
      <c r="A3" s="491"/>
      <c r="B3" s="493"/>
      <c r="C3" s="183" t="s">
        <v>387</v>
      </c>
      <c r="D3" s="184" t="s">
        <v>388</v>
      </c>
      <c r="E3" s="184" t="s">
        <v>389</v>
      </c>
      <c r="F3" s="185" t="s">
        <v>390</v>
      </c>
      <c r="G3" s="184" t="s">
        <v>388</v>
      </c>
      <c r="H3" s="184" t="s">
        <v>389</v>
      </c>
      <c r="I3" s="186" t="s">
        <v>391</v>
      </c>
      <c r="J3" s="187" t="s">
        <v>388</v>
      </c>
      <c r="K3" s="187" t="s">
        <v>389</v>
      </c>
      <c r="L3" s="187" t="s">
        <v>392</v>
      </c>
      <c r="M3" s="185" t="s">
        <v>387</v>
      </c>
      <c r="N3" s="184" t="s">
        <v>388</v>
      </c>
      <c r="O3" s="184" t="s">
        <v>389</v>
      </c>
      <c r="P3" s="185" t="s">
        <v>390</v>
      </c>
      <c r="Q3" s="184" t="s">
        <v>388</v>
      </c>
      <c r="R3" s="184" t="s">
        <v>389</v>
      </c>
      <c r="S3" s="186" t="s">
        <v>391</v>
      </c>
      <c r="T3" s="187" t="s">
        <v>388</v>
      </c>
      <c r="U3" s="187" t="s">
        <v>389</v>
      </c>
      <c r="V3" s="187" t="s">
        <v>392</v>
      </c>
      <c r="W3" s="185" t="s">
        <v>387</v>
      </c>
      <c r="X3" s="184" t="s">
        <v>388</v>
      </c>
      <c r="Y3" s="184" t="s">
        <v>389</v>
      </c>
      <c r="Z3" s="185" t="s">
        <v>390</v>
      </c>
      <c r="AA3" s="184" t="s">
        <v>388</v>
      </c>
      <c r="AB3" s="184" t="s">
        <v>389</v>
      </c>
      <c r="AC3" s="186" t="s">
        <v>391</v>
      </c>
      <c r="AD3" s="187" t="s">
        <v>388</v>
      </c>
      <c r="AE3" s="187" t="s">
        <v>389</v>
      </c>
      <c r="AF3" s="187" t="s">
        <v>392</v>
      </c>
      <c r="AG3" s="185" t="s">
        <v>387</v>
      </c>
      <c r="AH3" s="184" t="s">
        <v>388</v>
      </c>
      <c r="AI3" s="184" t="s">
        <v>389</v>
      </c>
      <c r="AJ3" s="185" t="s">
        <v>390</v>
      </c>
      <c r="AK3" s="184" t="s">
        <v>388</v>
      </c>
      <c r="AL3" s="184" t="s">
        <v>389</v>
      </c>
      <c r="AM3" s="186" t="s">
        <v>391</v>
      </c>
      <c r="AN3" s="187" t="s">
        <v>388</v>
      </c>
      <c r="AO3" s="187" t="s">
        <v>389</v>
      </c>
      <c r="AP3" s="187" t="s">
        <v>392</v>
      </c>
      <c r="AQ3" s="185" t="s">
        <v>387</v>
      </c>
      <c r="AR3" s="184" t="s">
        <v>388</v>
      </c>
      <c r="AS3" s="184" t="s">
        <v>389</v>
      </c>
      <c r="AT3" s="185" t="s">
        <v>390</v>
      </c>
      <c r="AU3" s="184" t="s">
        <v>388</v>
      </c>
      <c r="AV3" s="184" t="s">
        <v>389</v>
      </c>
      <c r="AW3" s="186" t="s">
        <v>391</v>
      </c>
      <c r="AX3" s="187" t="s">
        <v>388</v>
      </c>
      <c r="AY3" s="187" t="s">
        <v>389</v>
      </c>
      <c r="AZ3" s="187" t="s">
        <v>392</v>
      </c>
      <c r="BA3" s="185" t="s">
        <v>387</v>
      </c>
      <c r="BB3" s="184" t="s">
        <v>388</v>
      </c>
      <c r="BC3" s="184" t="s">
        <v>389</v>
      </c>
      <c r="BD3" s="185" t="s">
        <v>390</v>
      </c>
      <c r="BE3" s="184" t="s">
        <v>388</v>
      </c>
      <c r="BF3" s="184" t="s">
        <v>389</v>
      </c>
      <c r="BG3" s="186" t="s">
        <v>391</v>
      </c>
      <c r="BH3" s="187" t="s">
        <v>388</v>
      </c>
      <c r="BI3" s="187" t="s">
        <v>389</v>
      </c>
      <c r="BJ3" s="187" t="s">
        <v>392</v>
      </c>
      <c r="BK3" s="185" t="s">
        <v>387</v>
      </c>
      <c r="BL3" s="184" t="s">
        <v>388</v>
      </c>
      <c r="BM3" s="184" t="s">
        <v>389</v>
      </c>
      <c r="BN3" s="185" t="s">
        <v>390</v>
      </c>
      <c r="BO3" s="184" t="s">
        <v>388</v>
      </c>
      <c r="BP3" s="184" t="s">
        <v>389</v>
      </c>
      <c r="BQ3" s="186" t="s">
        <v>391</v>
      </c>
      <c r="BR3" s="187" t="s">
        <v>388</v>
      </c>
      <c r="BS3" s="187" t="s">
        <v>389</v>
      </c>
      <c r="BT3" s="187" t="s">
        <v>392</v>
      </c>
      <c r="BU3" s="185" t="s">
        <v>255</v>
      </c>
      <c r="BV3" s="184" t="s">
        <v>256</v>
      </c>
      <c r="BW3" s="184" t="s">
        <v>257</v>
      </c>
      <c r="BX3" s="185" t="s">
        <v>258</v>
      </c>
      <c r="BY3" s="184" t="s">
        <v>256</v>
      </c>
      <c r="BZ3" s="184" t="s">
        <v>257</v>
      </c>
      <c r="CA3" s="186" t="s">
        <v>259</v>
      </c>
      <c r="CB3" s="187" t="s">
        <v>256</v>
      </c>
      <c r="CC3" s="187" t="s">
        <v>257</v>
      </c>
      <c r="CD3" s="187" t="s">
        <v>260</v>
      </c>
      <c r="CE3" s="185" t="s">
        <v>387</v>
      </c>
      <c r="CF3" s="184" t="s">
        <v>388</v>
      </c>
      <c r="CG3" s="184" t="s">
        <v>389</v>
      </c>
      <c r="CH3" s="185" t="s">
        <v>390</v>
      </c>
      <c r="CI3" s="184" t="s">
        <v>388</v>
      </c>
      <c r="CJ3" s="184" t="s">
        <v>389</v>
      </c>
      <c r="CK3" s="186" t="s">
        <v>391</v>
      </c>
      <c r="CL3" s="187" t="s">
        <v>388</v>
      </c>
      <c r="CM3" s="187" t="s">
        <v>389</v>
      </c>
      <c r="CN3" s="188" t="s">
        <v>392</v>
      </c>
      <c r="CO3" s="333" t="s">
        <v>255</v>
      </c>
      <c r="CP3" s="184" t="s">
        <v>256</v>
      </c>
      <c r="CQ3" s="184" t="s">
        <v>257</v>
      </c>
      <c r="CR3" s="185" t="s">
        <v>258</v>
      </c>
      <c r="CS3" s="184" t="s">
        <v>256</v>
      </c>
      <c r="CT3" s="184" t="s">
        <v>257</v>
      </c>
      <c r="CU3" s="186" t="s">
        <v>391</v>
      </c>
      <c r="CV3" s="187" t="s">
        <v>388</v>
      </c>
      <c r="CW3" s="187" t="s">
        <v>389</v>
      </c>
      <c r="CX3" s="189" t="s">
        <v>392</v>
      </c>
      <c r="CY3" s="183" t="s">
        <v>387</v>
      </c>
      <c r="CZ3" s="184" t="s">
        <v>388</v>
      </c>
      <c r="DA3" s="184" t="s">
        <v>389</v>
      </c>
      <c r="DB3" s="185" t="s">
        <v>390</v>
      </c>
      <c r="DC3" s="184" t="s">
        <v>388</v>
      </c>
      <c r="DD3" s="184" t="s">
        <v>389</v>
      </c>
      <c r="DE3" s="186" t="s">
        <v>259</v>
      </c>
      <c r="DF3" s="187" t="s">
        <v>256</v>
      </c>
      <c r="DG3" s="187" t="s">
        <v>257</v>
      </c>
      <c r="DH3" s="187" t="s">
        <v>260</v>
      </c>
      <c r="DI3" s="185" t="s">
        <v>255</v>
      </c>
      <c r="DJ3" s="184" t="s">
        <v>256</v>
      </c>
      <c r="DK3" s="184" t="s">
        <v>257</v>
      </c>
      <c r="DL3" s="185" t="s">
        <v>258</v>
      </c>
      <c r="DM3" s="184" t="s">
        <v>256</v>
      </c>
      <c r="DN3" s="184" t="s">
        <v>257</v>
      </c>
      <c r="DO3" s="186" t="s">
        <v>259</v>
      </c>
      <c r="DP3" s="187" t="s">
        <v>256</v>
      </c>
      <c r="DQ3" s="187" t="s">
        <v>257</v>
      </c>
      <c r="DR3" s="188" t="s">
        <v>260</v>
      </c>
      <c r="DS3" s="333" t="s">
        <v>387</v>
      </c>
      <c r="DT3" s="184" t="s">
        <v>388</v>
      </c>
      <c r="DU3" s="184" t="s">
        <v>389</v>
      </c>
      <c r="DV3" s="187" t="s">
        <v>393</v>
      </c>
      <c r="DW3" s="185" t="s">
        <v>390</v>
      </c>
      <c r="DX3" s="184" t="s">
        <v>388</v>
      </c>
      <c r="DY3" s="184" t="s">
        <v>389</v>
      </c>
      <c r="DZ3" s="187" t="s">
        <v>394</v>
      </c>
      <c r="EA3" s="186" t="s">
        <v>391</v>
      </c>
      <c r="EB3" s="187" t="s">
        <v>388</v>
      </c>
      <c r="EC3" s="188" t="s">
        <v>389</v>
      </c>
      <c r="ED3" s="189" t="s">
        <v>392</v>
      </c>
      <c r="EE3" s="190"/>
      <c r="EF3" s="191"/>
      <c r="EG3" s="191"/>
    </row>
    <row r="4" spans="1:137" s="182" customFormat="1" ht="14.25" customHeight="1">
      <c r="A4" s="474" t="s">
        <v>261</v>
      </c>
      <c r="B4" s="192" t="s">
        <v>262</v>
      </c>
      <c r="C4" s="193">
        <v>0</v>
      </c>
      <c r="D4" s="194">
        <v>0</v>
      </c>
      <c r="E4" s="194">
        <v>0</v>
      </c>
      <c r="F4" s="194">
        <v>0</v>
      </c>
      <c r="G4" s="194">
        <v>0</v>
      </c>
      <c r="H4" s="194">
        <v>0</v>
      </c>
      <c r="I4" s="195">
        <v>0</v>
      </c>
      <c r="J4" s="195">
        <v>0</v>
      </c>
      <c r="K4" s="195">
        <v>0</v>
      </c>
      <c r="L4" s="196">
        <v>0</v>
      </c>
      <c r="M4" s="194">
        <v>0</v>
      </c>
      <c r="N4" s="194">
        <v>0</v>
      </c>
      <c r="O4" s="194">
        <v>0</v>
      </c>
      <c r="P4" s="194">
        <v>0</v>
      </c>
      <c r="Q4" s="194">
        <v>0</v>
      </c>
      <c r="R4" s="194">
        <v>0</v>
      </c>
      <c r="S4" s="195">
        <v>0</v>
      </c>
      <c r="T4" s="195">
        <v>0</v>
      </c>
      <c r="U4" s="195">
        <v>0</v>
      </c>
      <c r="V4" s="197">
        <v>0</v>
      </c>
      <c r="W4" s="194">
        <v>0</v>
      </c>
      <c r="X4" s="194">
        <v>0</v>
      </c>
      <c r="Y4" s="194">
        <v>0</v>
      </c>
      <c r="Z4" s="194">
        <v>0</v>
      </c>
      <c r="AA4" s="194">
        <v>0</v>
      </c>
      <c r="AB4" s="194">
        <v>0</v>
      </c>
      <c r="AC4" s="195">
        <v>0</v>
      </c>
      <c r="AD4" s="195">
        <v>0</v>
      </c>
      <c r="AE4" s="195">
        <v>0</v>
      </c>
      <c r="AF4" s="197">
        <v>0</v>
      </c>
      <c r="AG4" s="194">
        <v>0</v>
      </c>
      <c r="AH4" s="194">
        <v>0</v>
      </c>
      <c r="AI4" s="194">
        <v>0</v>
      </c>
      <c r="AJ4" s="194">
        <v>0</v>
      </c>
      <c r="AK4" s="194">
        <v>0</v>
      </c>
      <c r="AL4" s="194">
        <v>0</v>
      </c>
      <c r="AM4" s="195">
        <v>0</v>
      </c>
      <c r="AN4" s="195">
        <v>0</v>
      </c>
      <c r="AO4" s="195">
        <v>0</v>
      </c>
      <c r="AP4" s="197">
        <v>0</v>
      </c>
      <c r="AQ4" s="194">
        <v>0</v>
      </c>
      <c r="AR4" s="194">
        <v>0</v>
      </c>
      <c r="AS4" s="194">
        <v>0</v>
      </c>
      <c r="AT4" s="194">
        <v>0</v>
      </c>
      <c r="AU4" s="194">
        <v>0</v>
      </c>
      <c r="AV4" s="194">
        <v>0</v>
      </c>
      <c r="AW4" s="195">
        <v>0</v>
      </c>
      <c r="AX4" s="195">
        <v>0</v>
      </c>
      <c r="AY4" s="195">
        <v>0</v>
      </c>
      <c r="AZ4" s="197">
        <v>0</v>
      </c>
      <c r="BA4" s="194">
        <v>0</v>
      </c>
      <c r="BB4" s="194">
        <v>0</v>
      </c>
      <c r="BC4" s="194">
        <v>0</v>
      </c>
      <c r="BD4" s="194">
        <v>0</v>
      </c>
      <c r="BE4" s="194">
        <v>0</v>
      </c>
      <c r="BF4" s="194">
        <v>0</v>
      </c>
      <c r="BG4" s="195">
        <v>0</v>
      </c>
      <c r="BH4" s="195">
        <v>0</v>
      </c>
      <c r="BI4" s="195">
        <v>0</v>
      </c>
      <c r="BJ4" s="197">
        <v>0</v>
      </c>
      <c r="BK4" s="194">
        <v>0</v>
      </c>
      <c r="BL4" s="194">
        <v>0</v>
      </c>
      <c r="BM4" s="194">
        <v>0</v>
      </c>
      <c r="BN4" s="194">
        <v>0</v>
      </c>
      <c r="BO4" s="194">
        <v>0</v>
      </c>
      <c r="BP4" s="194">
        <v>0</v>
      </c>
      <c r="BQ4" s="195">
        <v>0</v>
      </c>
      <c r="BR4" s="195">
        <v>0</v>
      </c>
      <c r="BS4" s="195">
        <v>0</v>
      </c>
      <c r="BT4" s="197">
        <v>0</v>
      </c>
      <c r="BU4" s="194">
        <v>0</v>
      </c>
      <c r="BV4" s="194">
        <v>0</v>
      </c>
      <c r="BW4" s="194">
        <v>0</v>
      </c>
      <c r="BX4" s="194">
        <v>0</v>
      </c>
      <c r="BY4" s="194">
        <v>0</v>
      </c>
      <c r="BZ4" s="194">
        <v>0</v>
      </c>
      <c r="CA4" s="195">
        <v>0</v>
      </c>
      <c r="CB4" s="195">
        <v>0</v>
      </c>
      <c r="CC4" s="195">
        <v>0</v>
      </c>
      <c r="CD4" s="197">
        <v>0</v>
      </c>
      <c r="CE4" s="194">
        <v>0</v>
      </c>
      <c r="CF4" s="194">
        <v>0</v>
      </c>
      <c r="CG4" s="194">
        <v>0</v>
      </c>
      <c r="CH4" s="194">
        <v>0</v>
      </c>
      <c r="CI4" s="194">
        <v>0</v>
      </c>
      <c r="CJ4" s="194">
        <v>0</v>
      </c>
      <c r="CK4" s="195">
        <v>0</v>
      </c>
      <c r="CL4" s="195">
        <v>0</v>
      </c>
      <c r="CM4" s="195">
        <v>0</v>
      </c>
      <c r="CN4" s="198">
        <v>0</v>
      </c>
      <c r="CO4" s="193">
        <v>0</v>
      </c>
      <c r="CP4" s="194">
        <v>0</v>
      </c>
      <c r="CQ4" s="194">
        <v>0</v>
      </c>
      <c r="CR4" s="194">
        <v>0</v>
      </c>
      <c r="CS4" s="194">
        <v>0</v>
      </c>
      <c r="CT4" s="194">
        <v>0</v>
      </c>
      <c r="CU4" s="195">
        <v>0</v>
      </c>
      <c r="CV4" s="195">
        <v>0</v>
      </c>
      <c r="CW4" s="195">
        <v>0</v>
      </c>
      <c r="CX4" s="196">
        <v>0</v>
      </c>
      <c r="CY4" s="193"/>
      <c r="CZ4" s="194"/>
      <c r="DA4" s="194"/>
      <c r="DB4" s="194"/>
      <c r="DC4" s="194"/>
      <c r="DD4" s="194"/>
      <c r="DE4" s="195"/>
      <c r="DF4" s="195"/>
      <c r="DG4" s="195"/>
      <c r="DH4" s="196"/>
      <c r="DI4" s="193"/>
      <c r="DJ4" s="194"/>
      <c r="DK4" s="194"/>
      <c r="DL4" s="194"/>
      <c r="DM4" s="194"/>
      <c r="DN4" s="194"/>
      <c r="DO4" s="195"/>
      <c r="DP4" s="195"/>
      <c r="DQ4" s="195"/>
      <c r="DR4" s="196"/>
      <c r="DS4" s="193">
        <v>0</v>
      </c>
      <c r="DT4" s="194">
        <v>0</v>
      </c>
      <c r="DU4" s="194">
        <v>0</v>
      </c>
      <c r="DV4" s="199">
        <v>0</v>
      </c>
      <c r="DW4" s="194">
        <v>0</v>
      </c>
      <c r="DX4" s="194">
        <v>0</v>
      </c>
      <c r="DY4" s="194">
        <v>0</v>
      </c>
      <c r="DZ4" s="199">
        <v>0</v>
      </c>
      <c r="EA4" s="195">
        <v>0</v>
      </c>
      <c r="EB4" s="195">
        <v>0</v>
      </c>
      <c r="EC4" s="200">
        <v>0</v>
      </c>
      <c r="ED4" s="201">
        <v>0</v>
      </c>
      <c r="EE4" s="331" t="s">
        <v>289</v>
      </c>
    </row>
    <row r="5" spans="1:137" s="182" customFormat="1" ht="14.25" customHeight="1">
      <c r="A5" s="474"/>
      <c r="B5" s="202" t="s">
        <v>263</v>
      </c>
      <c r="C5" s="193">
        <v>2</v>
      </c>
      <c r="D5" s="194">
        <v>1</v>
      </c>
      <c r="E5" s="194">
        <v>0</v>
      </c>
      <c r="F5" s="194">
        <v>3</v>
      </c>
      <c r="G5" s="194">
        <v>1</v>
      </c>
      <c r="H5" s="194">
        <v>0</v>
      </c>
      <c r="I5" s="203">
        <v>5</v>
      </c>
      <c r="J5" s="203">
        <v>2</v>
      </c>
      <c r="K5" s="203">
        <v>0</v>
      </c>
      <c r="L5" s="204">
        <v>0.4</v>
      </c>
      <c r="M5" s="205">
        <v>0</v>
      </c>
      <c r="N5" s="205">
        <v>0</v>
      </c>
      <c r="O5" s="205">
        <v>0</v>
      </c>
      <c r="P5" s="205">
        <v>2</v>
      </c>
      <c r="Q5" s="205">
        <v>0</v>
      </c>
      <c r="R5" s="205">
        <v>0</v>
      </c>
      <c r="S5" s="203">
        <v>2</v>
      </c>
      <c r="T5" s="203">
        <v>0</v>
      </c>
      <c r="U5" s="203">
        <v>0</v>
      </c>
      <c r="V5" s="206">
        <v>0</v>
      </c>
      <c r="W5" s="207">
        <v>4</v>
      </c>
      <c r="X5" s="207">
        <v>0</v>
      </c>
      <c r="Y5" s="207">
        <v>0</v>
      </c>
      <c r="Z5" s="207">
        <v>1</v>
      </c>
      <c r="AA5" s="207">
        <v>0</v>
      </c>
      <c r="AB5" s="207">
        <v>0</v>
      </c>
      <c r="AC5" s="203">
        <v>5</v>
      </c>
      <c r="AD5" s="203">
        <v>0</v>
      </c>
      <c r="AE5" s="203">
        <v>0</v>
      </c>
      <c r="AF5" s="206">
        <v>0</v>
      </c>
      <c r="AG5" s="207">
        <v>5</v>
      </c>
      <c r="AH5" s="194">
        <v>1</v>
      </c>
      <c r="AI5" s="207">
        <v>2</v>
      </c>
      <c r="AJ5" s="207">
        <v>1</v>
      </c>
      <c r="AK5" s="207">
        <v>0</v>
      </c>
      <c r="AL5" s="207">
        <v>0</v>
      </c>
      <c r="AM5" s="203">
        <v>6</v>
      </c>
      <c r="AN5" s="203">
        <v>1</v>
      </c>
      <c r="AO5" s="203">
        <v>2</v>
      </c>
      <c r="AP5" s="206">
        <v>0.5</v>
      </c>
      <c r="AQ5" s="207">
        <v>5</v>
      </c>
      <c r="AR5" s="207">
        <v>1</v>
      </c>
      <c r="AS5" s="207">
        <v>1</v>
      </c>
      <c r="AT5" s="207">
        <v>2</v>
      </c>
      <c r="AU5" s="207">
        <v>0</v>
      </c>
      <c r="AV5" s="207">
        <v>0</v>
      </c>
      <c r="AW5" s="203">
        <v>7</v>
      </c>
      <c r="AX5" s="203">
        <v>1</v>
      </c>
      <c r="AY5" s="203">
        <v>1</v>
      </c>
      <c r="AZ5" s="206">
        <v>0.2857142857142857</v>
      </c>
      <c r="BA5" s="207">
        <v>6</v>
      </c>
      <c r="BB5" s="207">
        <v>0</v>
      </c>
      <c r="BC5" s="207">
        <v>1</v>
      </c>
      <c r="BD5" s="207">
        <v>1</v>
      </c>
      <c r="BE5" s="207">
        <v>0</v>
      </c>
      <c r="BF5" s="207">
        <v>0</v>
      </c>
      <c r="BG5" s="203">
        <v>7</v>
      </c>
      <c r="BH5" s="203">
        <v>0</v>
      </c>
      <c r="BI5" s="203">
        <v>1</v>
      </c>
      <c r="BJ5" s="206">
        <v>0.14285714285714285</v>
      </c>
      <c r="BK5" s="207">
        <v>4</v>
      </c>
      <c r="BL5" s="207">
        <v>0</v>
      </c>
      <c r="BM5" s="207">
        <v>1</v>
      </c>
      <c r="BN5" s="207">
        <v>2</v>
      </c>
      <c r="BO5" s="207">
        <v>0</v>
      </c>
      <c r="BP5" s="207">
        <v>0</v>
      </c>
      <c r="BQ5" s="203">
        <v>6</v>
      </c>
      <c r="BR5" s="203">
        <v>0</v>
      </c>
      <c r="BS5" s="203">
        <v>1</v>
      </c>
      <c r="BT5" s="206">
        <v>0.16666666666666666</v>
      </c>
      <c r="BU5" s="207">
        <v>2</v>
      </c>
      <c r="BV5" s="207">
        <v>0</v>
      </c>
      <c r="BW5" s="207">
        <v>1</v>
      </c>
      <c r="BX5" s="207">
        <v>0</v>
      </c>
      <c r="BY5" s="207">
        <v>0</v>
      </c>
      <c r="BZ5" s="207">
        <v>0</v>
      </c>
      <c r="CA5" s="203">
        <v>2</v>
      </c>
      <c r="CB5" s="203">
        <v>0</v>
      </c>
      <c r="CC5" s="203">
        <v>1</v>
      </c>
      <c r="CD5" s="206">
        <v>0.5</v>
      </c>
      <c r="CE5" s="207">
        <v>1</v>
      </c>
      <c r="CF5" s="207">
        <v>0</v>
      </c>
      <c r="CG5" s="207">
        <v>0</v>
      </c>
      <c r="CH5" s="207">
        <v>1</v>
      </c>
      <c r="CI5" s="207">
        <v>0</v>
      </c>
      <c r="CJ5" s="207">
        <v>0</v>
      </c>
      <c r="CK5" s="203">
        <v>2</v>
      </c>
      <c r="CL5" s="203">
        <v>0</v>
      </c>
      <c r="CM5" s="203">
        <v>0</v>
      </c>
      <c r="CN5" s="208">
        <v>0</v>
      </c>
      <c r="CO5" s="209">
        <v>6</v>
      </c>
      <c r="CP5" s="207">
        <v>1</v>
      </c>
      <c r="CQ5" s="207">
        <v>0</v>
      </c>
      <c r="CR5" s="207">
        <v>1</v>
      </c>
      <c r="CS5" s="207">
        <v>0</v>
      </c>
      <c r="CT5" s="207">
        <v>0</v>
      </c>
      <c r="CU5" s="203">
        <v>7</v>
      </c>
      <c r="CV5" s="203">
        <v>1</v>
      </c>
      <c r="CW5" s="203">
        <v>0</v>
      </c>
      <c r="CX5" s="204">
        <v>0.14285714285714285</v>
      </c>
      <c r="CY5" s="209"/>
      <c r="CZ5" s="207"/>
      <c r="DA5" s="207"/>
      <c r="DB5" s="207"/>
      <c r="DC5" s="207"/>
      <c r="DD5" s="207"/>
      <c r="DE5" s="203"/>
      <c r="DF5" s="203"/>
      <c r="DG5" s="203"/>
      <c r="DH5" s="204"/>
      <c r="DI5" s="209"/>
      <c r="DJ5" s="207"/>
      <c r="DK5" s="207"/>
      <c r="DL5" s="207"/>
      <c r="DM5" s="207"/>
      <c r="DN5" s="207"/>
      <c r="DO5" s="203"/>
      <c r="DP5" s="203"/>
      <c r="DQ5" s="203"/>
      <c r="DR5" s="204"/>
      <c r="DS5" s="209">
        <v>35</v>
      </c>
      <c r="DT5" s="207">
        <v>4</v>
      </c>
      <c r="DU5" s="207">
        <v>6</v>
      </c>
      <c r="DV5" s="210">
        <v>0.2857142857142857</v>
      </c>
      <c r="DW5" s="207">
        <v>14</v>
      </c>
      <c r="DX5" s="207">
        <v>1</v>
      </c>
      <c r="DY5" s="207">
        <v>0</v>
      </c>
      <c r="DZ5" s="210">
        <v>7.1428571428571425E-2</v>
      </c>
      <c r="EA5" s="203">
        <v>49</v>
      </c>
      <c r="EB5" s="203">
        <v>5</v>
      </c>
      <c r="EC5" s="211">
        <v>6</v>
      </c>
      <c r="ED5" s="212">
        <v>0.22448979591836735</v>
      </c>
      <c r="EE5" s="331" t="s">
        <v>289</v>
      </c>
    </row>
    <row r="6" spans="1:137" s="182" customFormat="1" ht="14.25" customHeight="1">
      <c r="A6" s="474"/>
      <c r="B6" s="202" t="s">
        <v>264</v>
      </c>
      <c r="C6" s="193">
        <v>4</v>
      </c>
      <c r="D6" s="194">
        <v>0</v>
      </c>
      <c r="E6" s="194">
        <v>1</v>
      </c>
      <c r="F6" s="194">
        <v>1</v>
      </c>
      <c r="G6" s="194">
        <v>0</v>
      </c>
      <c r="H6" s="194">
        <v>0</v>
      </c>
      <c r="I6" s="203">
        <v>5</v>
      </c>
      <c r="J6" s="203">
        <v>0</v>
      </c>
      <c r="K6" s="203">
        <v>1</v>
      </c>
      <c r="L6" s="204">
        <v>0.2</v>
      </c>
      <c r="M6" s="207">
        <v>2</v>
      </c>
      <c r="N6" s="207">
        <v>0</v>
      </c>
      <c r="O6" s="207">
        <v>0</v>
      </c>
      <c r="P6" s="207">
        <v>0</v>
      </c>
      <c r="Q6" s="207">
        <v>0</v>
      </c>
      <c r="R6" s="207">
        <v>0</v>
      </c>
      <c r="S6" s="203">
        <v>2</v>
      </c>
      <c r="T6" s="203">
        <v>0</v>
      </c>
      <c r="U6" s="203">
        <v>0</v>
      </c>
      <c r="V6" s="206">
        <v>0</v>
      </c>
      <c r="W6" s="207">
        <v>4</v>
      </c>
      <c r="X6" s="207">
        <v>0</v>
      </c>
      <c r="Y6" s="207">
        <v>0</v>
      </c>
      <c r="Z6" s="207">
        <v>1</v>
      </c>
      <c r="AA6" s="207">
        <v>0</v>
      </c>
      <c r="AB6" s="207">
        <v>0</v>
      </c>
      <c r="AC6" s="203">
        <v>5</v>
      </c>
      <c r="AD6" s="203">
        <v>0</v>
      </c>
      <c r="AE6" s="203">
        <v>0</v>
      </c>
      <c r="AF6" s="206">
        <v>0</v>
      </c>
      <c r="AG6" s="207">
        <v>4</v>
      </c>
      <c r="AH6" s="207">
        <v>0</v>
      </c>
      <c r="AI6" s="207">
        <v>0</v>
      </c>
      <c r="AJ6" s="207">
        <v>4</v>
      </c>
      <c r="AK6" s="207">
        <v>0</v>
      </c>
      <c r="AL6" s="207">
        <v>0</v>
      </c>
      <c r="AM6" s="203">
        <v>8</v>
      </c>
      <c r="AN6" s="203">
        <v>0</v>
      </c>
      <c r="AO6" s="203">
        <v>0</v>
      </c>
      <c r="AP6" s="206">
        <v>0</v>
      </c>
      <c r="AQ6" s="207">
        <v>2</v>
      </c>
      <c r="AR6" s="207">
        <v>0</v>
      </c>
      <c r="AS6" s="207">
        <v>0</v>
      </c>
      <c r="AT6" s="207">
        <v>1</v>
      </c>
      <c r="AU6" s="207">
        <v>0</v>
      </c>
      <c r="AV6" s="207">
        <v>0</v>
      </c>
      <c r="AW6" s="203">
        <v>3</v>
      </c>
      <c r="AX6" s="203">
        <v>0</v>
      </c>
      <c r="AY6" s="203">
        <v>0</v>
      </c>
      <c r="AZ6" s="206">
        <v>0</v>
      </c>
      <c r="BA6" s="207">
        <v>1</v>
      </c>
      <c r="BB6" s="207">
        <v>0</v>
      </c>
      <c r="BC6" s="207">
        <v>0</v>
      </c>
      <c r="BD6" s="207">
        <v>0</v>
      </c>
      <c r="BE6" s="207">
        <v>0</v>
      </c>
      <c r="BF6" s="207">
        <v>0</v>
      </c>
      <c r="BG6" s="203">
        <v>1</v>
      </c>
      <c r="BH6" s="203">
        <v>0</v>
      </c>
      <c r="BI6" s="203">
        <v>0</v>
      </c>
      <c r="BJ6" s="206">
        <v>0</v>
      </c>
      <c r="BK6" s="207">
        <v>0</v>
      </c>
      <c r="BL6" s="207">
        <v>0</v>
      </c>
      <c r="BM6" s="207">
        <v>0</v>
      </c>
      <c r="BN6" s="207">
        <v>6</v>
      </c>
      <c r="BO6" s="207">
        <v>0</v>
      </c>
      <c r="BP6" s="207">
        <v>0</v>
      </c>
      <c r="BQ6" s="203">
        <v>6</v>
      </c>
      <c r="BR6" s="203">
        <v>0</v>
      </c>
      <c r="BS6" s="203">
        <v>0</v>
      </c>
      <c r="BT6" s="206">
        <v>0</v>
      </c>
      <c r="BU6" s="207">
        <v>3</v>
      </c>
      <c r="BV6" s="207">
        <v>0</v>
      </c>
      <c r="BW6" s="207">
        <v>0</v>
      </c>
      <c r="BX6" s="207">
        <v>0</v>
      </c>
      <c r="BY6" s="207">
        <v>0</v>
      </c>
      <c r="BZ6" s="207">
        <v>0</v>
      </c>
      <c r="CA6" s="203">
        <v>3</v>
      </c>
      <c r="CB6" s="203">
        <v>0</v>
      </c>
      <c r="CC6" s="203">
        <v>0</v>
      </c>
      <c r="CD6" s="206">
        <v>0</v>
      </c>
      <c r="CE6" s="207">
        <v>3</v>
      </c>
      <c r="CF6" s="207">
        <v>1</v>
      </c>
      <c r="CG6" s="207">
        <v>0</v>
      </c>
      <c r="CH6" s="207">
        <v>1</v>
      </c>
      <c r="CI6" s="207">
        <v>0</v>
      </c>
      <c r="CJ6" s="207">
        <v>0</v>
      </c>
      <c r="CK6" s="203">
        <v>4</v>
      </c>
      <c r="CL6" s="203">
        <v>1</v>
      </c>
      <c r="CM6" s="203">
        <v>0</v>
      </c>
      <c r="CN6" s="208">
        <v>0.25</v>
      </c>
      <c r="CO6" s="209">
        <v>5</v>
      </c>
      <c r="CP6" s="207">
        <v>0</v>
      </c>
      <c r="CQ6" s="207">
        <v>1</v>
      </c>
      <c r="CR6" s="207">
        <v>1</v>
      </c>
      <c r="CS6" s="207">
        <v>0</v>
      </c>
      <c r="CT6" s="207">
        <v>0</v>
      </c>
      <c r="CU6" s="203">
        <v>6</v>
      </c>
      <c r="CV6" s="203">
        <v>0</v>
      </c>
      <c r="CW6" s="203">
        <v>1</v>
      </c>
      <c r="CX6" s="204">
        <v>0.16666666666666666</v>
      </c>
      <c r="CY6" s="209"/>
      <c r="CZ6" s="207"/>
      <c r="DA6" s="207"/>
      <c r="DB6" s="207"/>
      <c r="DC6" s="207"/>
      <c r="DD6" s="207"/>
      <c r="DE6" s="203"/>
      <c r="DF6" s="203"/>
      <c r="DG6" s="203"/>
      <c r="DH6" s="204"/>
      <c r="DI6" s="209"/>
      <c r="DJ6" s="207"/>
      <c r="DK6" s="207"/>
      <c r="DL6" s="207"/>
      <c r="DM6" s="207"/>
      <c r="DN6" s="207"/>
      <c r="DO6" s="203"/>
      <c r="DP6" s="203"/>
      <c r="DQ6" s="203"/>
      <c r="DR6" s="204"/>
      <c r="DS6" s="209">
        <v>28</v>
      </c>
      <c r="DT6" s="207">
        <v>1</v>
      </c>
      <c r="DU6" s="207">
        <v>2</v>
      </c>
      <c r="DV6" s="210">
        <v>0.10714285714285714</v>
      </c>
      <c r="DW6" s="207">
        <v>15</v>
      </c>
      <c r="DX6" s="207">
        <v>0</v>
      </c>
      <c r="DY6" s="207">
        <v>0</v>
      </c>
      <c r="DZ6" s="210">
        <v>0</v>
      </c>
      <c r="EA6" s="203">
        <v>43</v>
      </c>
      <c r="EB6" s="203">
        <v>1</v>
      </c>
      <c r="EC6" s="211">
        <v>2</v>
      </c>
      <c r="ED6" s="212">
        <v>6.9767441860465115E-2</v>
      </c>
      <c r="EE6" s="331" t="s">
        <v>289</v>
      </c>
    </row>
    <row r="7" spans="1:137" s="182" customFormat="1" ht="14.25" customHeight="1">
      <c r="A7" s="474"/>
      <c r="B7" s="202" t="s">
        <v>265</v>
      </c>
      <c r="C7" s="193">
        <v>3</v>
      </c>
      <c r="D7" s="194">
        <v>0</v>
      </c>
      <c r="E7" s="194">
        <v>0</v>
      </c>
      <c r="F7" s="194">
        <v>0</v>
      </c>
      <c r="G7" s="194">
        <v>0</v>
      </c>
      <c r="H7" s="194">
        <v>0</v>
      </c>
      <c r="I7" s="203">
        <v>3</v>
      </c>
      <c r="J7" s="203">
        <v>0</v>
      </c>
      <c r="K7" s="203">
        <v>0</v>
      </c>
      <c r="L7" s="204">
        <v>0</v>
      </c>
      <c r="M7" s="207">
        <v>3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3">
        <v>3</v>
      </c>
      <c r="T7" s="203">
        <v>0</v>
      </c>
      <c r="U7" s="203">
        <v>0</v>
      </c>
      <c r="V7" s="206">
        <v>0</v>
      </c>
      <c r="W7" s="207">
        <v>6</v>
      </c>
      <c r="X7" s="207">
        <v>0</v>
      </c>
      <c r="Y7" s="207">
        <v>0</v>
      </c>
      <c r="Z7" s="207">
        <v>2</v>
      </c>
      <c r="AA7" s="207">
        <v>1</v>
      </c>
      <c r="AB7" s="207">
        <v>1</v>
      </c>
      <c r="AC7" s="203">
        <v>8</v>
      </c>
      <c r="AD7" s="203">
        <v>1</v>
      </c>
      <c r="AE7" s="203">
        <v>1</v>
      </c>
      <c r="AF7" s="206">
        <v>0.25</v>
      </c>
      <c r="AG7" s="207">
        <v>1</v>
      </c>
      <c r="AH7" s="207">
        <v>0</v>
      </c>
      <c r="AI7" s="207">
        <v>1</v>
      </c>
      <c r="AJ7" s="207">
        <v>1</v>
      </c>
      <c r="AK7" s="207">
        <v>0</v>
      </c>
      <c r="AL7" s="207">
        <v>0</v>
      </c>
      <c r="AM7" s="203">
        <v>2</v>
      </c>
      <c r="AN7" s="203">
        <v>0</v>
      </c>
      <c r="AO7" s="203">
        <v>1</v>
      </c>
      <c r="AP7" s="206">
        <v>0.5</v>
      </c>
      <c r="AQ7" s="207">
        <v>4</v>
      </c>
      <c r="AR7" s="207">
        <v>0</v>
      </c>
      <c r="AS7" s="207">
        <v>2</v>
      </c>
      <c r="AT7" s="207">
        <v>0</v>
      </c>
      <c r="AU7" s="207">
        <v>0</v>
      </c>
      <c r="AV7" s="207">
        <v>0</v>
      </c>
      <c r="AW7" s="203">
        <v>4</v>
      </c>
      <c r="AX7" s="203">
        <v>0</v>
      </c>
      <c r="AY7" s="203">
        <v>2</v>
      </c>
      <c r="AZ7" s="206">
        <v>0.5</v>
      </c>
      <c r="BA7" s="207">
        <v>2</v>
      </c>
      <c r="BB7" s="207">
        <v>0</v>
      </c>
      <c r="BC7" s="207">
        <v>0</v>
      </c>
      <c r="BD7" s="207">
        <v>0</v>
      </c>
      <c r="BE7" s="207">
        <v>0</v>
      </c>
      <c r="BF7" s="207">
        <v>0</v>
      </c>
      <c r="BG7" s="203">
        <v>2</v>
      </c>
      <c r="BH7" s="203">
        <v>0</v>
      </c>
      <c r="BI7" s="203">
        <v>0</v>
      </c>
      <c r="BJ7" s="206">
        <v>0</v>
      </c>
      <c r="BK7" s="207">
        <v>2</v>
      </c>
      <c r="BL7" s="207">
        <v>1</v>
      </c>
      <c r="BM7" s="207">
        <v>1</v>
      </c>
      <c r="BN7" s="207">
        <v>1</v>
      </c>
      <c r="BO7" s="207">
        <v>0</v>
      </c>
      <c r="BP7" s="207">
        <v>0</v>
      </c>
      <c r="BQ7" s="203">
        <v>3</v>
      </c>
      <c r="BR7" s="203">
        <v>1</v>
      </c>
      <c r="BS7" s="203">
        <v>1</v>
      </c>
      <c r="BT7" s="206">
        <v>0.66666666666666663</v>
      </c>
      <c r="BU7" s="207">
        <v>1</v>
      </c>
      <c r="BV7" s="207">
        <v>0</v>
      </c>
      <c r="BW7" s="205">
        <v>0</v>
      </c>
      <c r="BX7" s="207">
        <v>1</v>
      </c>
      <c r="BY7" s="207">
        <v>0</v>
      </c>
      <c r="BZ7" s="207">
        <v>0</v>
      </c>
      <c r="CA7" s="203">
        <v>2</v>
      </c>
      <c r="CB7" s="203">
        <v>0</v>
      </c>
      <c r="CC7" s="203">
        <v>0</v>
      </c>
      <c r="CD7" s="206">
        <v>0</v>
      </c>
      <c r="CE7" s="207">
        <v>3</v>
      </c>
      <c r="CF7" s="207">
        <v>1</v>
      </c>
      <c r="CG7" s="207">
        <v>0</v>
      </c>
      <c r="CH7" s="207">
        <v>0</v>
      </c>
      <c r="CI7" s="207">
        <v>0</v>
      </c>
      <c r="CJ7" s="207">
        <v>0</v>
      </c>
      <c r="CK7" s="203">
        <v>3</v>
      </c>
      <c r="CL7" s="203">
        <v>1</v>
      </c>
      <c r="CM7" s="203">
        <v>0</v>
      </c>
      <c r="CN7" s="208">
        <v>0.33333333333333331</v>
      </c>
      <c r="CO7" s="209">
        <v>2</v>
      </c>
      <c r="CP7" s="207">
        <v>0</v>
      </c>
      <c r="CQ7" s="207">
        <v>0</v>
      </c>
      <c r="CR7" s="207">
        <v>2</v>
      </c>
      <c r="CS7" s="207">
        <v>0</v>
      </c>
      <c r="CT7" s="207">
        <v>0</v>
      </c>
      <c r="CU7" s="203">
        <v>4</v>
      </c>
      <c r="CV7" s="203">
        <v>0</v>
      </c>
      <c r="CW7" s="203">
        <v>0</v>
      </c>
      <c r="CX7" s="204">
        <v>0</v>
      </c>
      <c r="CY7" s="209"/>
      <c r="CZ7" s="207"/>
      <c r="DA7" s="207"/>
      <c r="DB7" s="207"/>
      <c r="DC7" s="207"/>
      <c r="DD7" s="207"/>
      <c r="DE7" s="203"/>
      <c r="DF7" s="203"/>
      <c r="DG7" s="203"/>
      <c r="DH7" s="204"/>
      <c r="DI7" s="209"/>
      <c r="DJ7" s="207"/>
      <c r="DK7" s="207"/>
      <c r="DL7" s="207"/>
      <c r="DM7" s="207"/>
      <c r="DN7" s="207"/>
      <c r="DO7" s="203"/>
      <c r="DP7" s="203"/>
      <c r="DQ7" s="203"/>
      <c r="DR7" s="204"/>
      <c r="DS7" s="209">
        <v>27</v>
      </c>
      <c r="DT7" s="207">
        <v>2</v>
      </c>
      <c r="DU7" s="207">
        <v>4</v>
      </c>
      <c r="DV7" s="210">
        <v>0.22222222222222221</v>
      </c>
      <c r="DW7" s="207">
        <v>7</v>
      </c>
      <c r="DX7" s="207">
        <v>1</v>
      </c>
      <c r="DY7" s="207">
        <v>1</v>
      </c>
      <c r="DZ7" s="210">
        <v>0.2857142857142857</v>
      </c>
      <c r="EA7" s="203">
        <v>34</v>
      </c>
      <c r="EB7" s="203">
        <v>3</v>
      </c>
      <c r="EC7" s="211">
        <v>5</v>
      </c>
      <c r="ED7" s="212">
        <v>0.23529411764705882</v>
      </c>
      <c r="EE7" s="331">
        <v>3</v>
      </c>
    </row>
    <row r="8" spans="1:137" s="182" customFormat="1" ht="14.25" customHeight="1">
      <c r="A8" s="474"/>
      <c r="B8" s="202" t="s">
        <v>266</v>
      </c>
      <c r="C8" s="193">
        <v>7</v>
      </c>
      <c r="D8" s="194">
        <v>0</v>
      </c>
      <c r="E8" s="194">
        <v>0</v>
      </c>
      <c r="F8" s="194">
        <v>1</v>
      </c>
      <c r="G8" s="194">
        <v>0</v>
      </c>
      <c r="H8" s="194">
        <v>0</v>
      </c>
      <c r="I8" s="203">
        <v>8</v>
      </c>
      <c r="J8" s="203">
        <v>0</v>
      </c>
      <c r="K8" s="203">
        <v>0</v>
      </c>
      <c r="L8" s="204">
        <v>0</v>
      </c>
      <c r="M8" s="207">
        <v>5</v>
      </c>
      <c r="N8" s="207">
        <v>2</v>
      </c>
      <c r="O8" s="207">
        <v>0</v>
      </c>
      <c r="P8" s="207">
        <v>3</v>
      </c>
      <c r="Q8" s="207">
        <v>0</v>
      </c>
      <c r="R8" s="207">
        <v>0</v>
      </c>
      <c r="S8" s="203">
        <v>8</v>
      </c>
      <c r="T8" s="203">
        <v>2</v>
      </c>
      <c r="U8" s="203">
        <v>0</v>
      </c>
      <c r="V8" s="206">
        <v>0.25</v>
      </c>
      <c r="W8" s="207">
        <v>3</v>
      </c>
      <c r="X8" s="207">
        <v>1</v>
      </c>
      <c r="Y8" s="207">
        <v>0</v>
      </c>
      <c r="Z8" s="207">
        <v>4</v>
      </c>
      <c r="AA8" s="207">
        <v>0</v>
      </c>
      <c r="AB8" s="207">
        <v>1</v>
      </c>
      <c r="AC8" s="203">
        <v>7</v>
      </c>
      <c r="AD8" s="203">
        <v>1</v>
      </c>
      <c r="AE8" s="203">
        <v>1</v>
      </c>
      <c r="AF8" s="206">
        <v>0.2857142857142857</v>
      </c>
      <c r="AG8" s="207">
        <v>5</v>
      </c>
      <c r="AH8" s="207">
        <v>0</v>
      </c>
      <c r="AI8" s="207">
        <v>0</v>
      </c>
      <c r="AJ8" s="207">
        <v>0</v>
      </c>
      <c r="AK8" s="207">
        <v>0</v>
      </c>
      <c r="AL8" s="207">
        <v>1</v>
      </c>
      <c r="AM8" s="203">
        <v>5</v>
      </c>
      <c r="AN8" s="203">
        <v>0</v>
      </c>
      <c r="AO8" s="203">
        <v>1</v>
      </c>
      <c r="AP8" s="206">
        <v>0.2</v>
      </c>
      <c r="AQ8" s="207">
        <v>5</v>
      </c>
      <c r="AR8" s="207">
        <v>0</v>
      </c>
      <c r="AS8" s="207">
        <v>1</v>
      </c>
      <c r="AT8" s="207">
        <v>1</v>
      </c>
      <c r="AU8" s="207">
        <v>1</v>
      </c>
      <c r="AV8" s="207">
        <v>0</v>
      </c>
      <c r="AW8" s="203">
        <v>6</v>
      </c>
      <c r="AX8" s="203">
        <v>1</v>
      </c>
      <c r="AY8" s="203">
        <v>1</v>
      </c>
      <c r="AZ8" s="206">
        <v>0.33333333333333331</v>
      </c>
      <c r="BA8" s="207">
        <v>9</v>
      </c>
      <c r="BB8" s="207">
        <v>1</v>
      </c>
      <c r="BC8" s="207">
        <v>0</v>
      </c>
      <c r="BD8" s="207">
        <v>0</v>
      </c>
      <c r="BE8" s="207">
        <v>0</v>
      </c>
      <c r="BF8" s="207">
        <v>0</v>
      </c>
      <c r="BG8" s="203">
        <v>9</v>
      </c>
      <c r="BH8" s="203">
        <v>1</v>
      </c>
      <c r="BI8" s="203">
        <v>0</v>
      </c>
      <c r="BJ8" s="206">
        <v>0.1111111111111111</v>
      </c>
      <c r="BK8" s="207">
        <v>2</v>
      </c>
      <c r="BL8" s="207">
        <v>0</v>
      </c>
      <c r="BM8" s="207">
        <v>0</v>
      </c>
      <c r="BN8" s="207">
        <v>0</v>
      </c>
      <c r="BO8" s="207">
        <v>0</v>
      </c>
      <c r="BP8" s="207">
        <v>1</v>
      </c>
      <c r="BQ8" s="203">
        <v>2</v>
      </c>
      <c r="BR8" s="203">
        <v>0</v>
      </c>
      <c r="BS8" s="203">
        <v>1</v>
      </c>
      <c r="BT8" s="206">
        <v>0.5</v>
      </c>
      <c r="BU8" s="207">
        <v>2</v>
      </c>
      <c r="BV8" s="207">
        <v>0</v>
      </c>
      <c r="BW8" s="205">
        <v>2</v>
      </c>
      <c r="BX8" s="207">
        <v>0</v>
      </c>
      <c r="BY8" s="207">
        <v>0</v>
      </c>
      <c r="BZ8" s="207">
        <v>0</v>
      </c>
      <c r="CA8" s="203">
        <v>2</v>
      </c>
      <c r="CB8" s="203">
        <v>0</v>
      </c>
      <c r="CC8" s="203">
        <v>2</v>
      </c>
      <c r="CD8" s="206">
        <v>1</v>
      </c>
      <c r="CE8" s="207">
        <v>3</v>
      </c>
      <c r="CF8" s="207">
        <v>0</v>
      </c>
      <c r="CG8" s="207">
        <v>0</v>
      </c>
      <c r="CH8" s="207">
        <v>0</v>
      </c>
      <c r="CI8" s="207">
        <v>0</v>
      </c>
      <c r="CJ8" s="207">
        <v>0</v>
      </c>
      <c r="CK8" s="203">
        <v>3</v>
      </c>
      <c r="CL8" s="203">
        <v>0</v>
      </c>
      <c r="CM8" s="203">
        <v>0</v>
      </c>
      <c r="CN8" s="208">
        <v>0</v>
      </c>
      <c r="CO8" s="209">
        <v>4</v>
      </c>
      <c r="CP8" s="207">
        <v>0</v>
      </c>
      <c r="CQ8" s="207">
        <v>1</v>
      </c>
      <c r="CR8" s="207">
        <v>1</v>
      </c>
      <c r="CS8" s="207">
        <v>0</v>
      </c>
      <c r="CT8" s="207">
        <v>0</v>
      </c>
      <c r="CU8" s="203">
        <v>5</v>
      </c>
      <c r="CV8" s="203">
        <v>0</v>
      </c>
      <c r="CW8" s="203">
        <v>1</v>
      </c>
      <c r="CX8" s="204">
        <v>0.2</v>
      </c>
      <c r="CY8" s="209"/>
      <c r="CZ8" s="207"/>
      <c r="DA8" s="207"/>
      <c r="DB8" s="207"/>
      <c r="DC8" s="207"/>
      <c r="DD8" s="207"/>
      <c r="DE8" s="203"/>
      <c r="DF8" s="203"/>
      <c r="DG8" s="203"/>
      <c r="DH8" s="204"/>
      <c r="DI8" s="209"/>
      <c r="DJ8" s="207"/>
      <c r="DK8" s="207"/>
      <c r="DL8" s="207"/>
      <c r="DM8" s="207"/>
      <c r="DN8" s="207"/>
      <c r="DO8" s="203"/>
      <c r="DP8" s="203"/>
      <c r="DQ8" s="203"/>
      <c r="DR8" s="204"/>
      <c r="DS8" s="209">
        <v>45</v>
      </c>
      <c r="DT8" s="207">
        <v>4</v>
      </c>
      <c r="DU8" s="207">
        <v>4</v>
      </c>
      <c r="DV8" s="210">
        <v>0.17777777777777778</v>
      </c>
      <c r="DW8" s="207">
        <v>10</v>
      </c>
      <c r="DX8" s="207">
        <v>1</v>
      </c>
      <c r="DY8" s="207">
        <v>3</v>
      </c>
      <c r="DZ8" s="210">
        <v>0.4</v>
      </c>
      <c r="EA8" s="203">
        <v>55</v>
      </c>
      <c r="EB8" s="203">
        <v>5</v>
      </c>
      <c r="EC8" s="211">
        <v>7</v>
      </c>
      <c r="ED8" s="212">
        <v>0.21818181818181817</v>
      </c>
      <c r="EE8" s="331" t="s">
        <v>289</v>
      </c>
    </row>
    <row r="9" spans="1:137" s="182" customFormat="1" ht="14.25" customHeight="1">
      <c r="A9" s="474"/>
      <c r="B9" s="202" t="s">
        <v>267</v>
      </c>
      <c r="C9" s="193">
        <v>6</v>
      </c>
      <c r="D9" s="194">
        <v>0</v>
      </c>
      <c r="E9" s="194">
        <v>0</v>
      </c>
      <c r="F9" s="194">
        <v>2</v>
      </c>
      <c r="G9" s="194">
        <v>1</v>
      </c>
      <c r="H9" s="194">
        <v>1</v>
      </c>
      <c r="I9" s="203">
        <v>8</v>
      </c>
      <c r="J9" s="203">
        <v>1</v>
      </c>
      <c r="K9" s="203">
        <v>1</v>
      </c>
      <c r="L9" s="204">
        <v>0.25</v>
      </c>
      <c r="M9" s="207">
        <v>8</v>
      </c>
      <c r="N9" s="207">
        <v>0</v>
      </c>
      <c r="O9" s="207">
        <v>0</v>
      </c>
      <c r="P9" s="207">
        <v>1</v>
      </c>
      <c r="Q9" s="207">
        <v>0</v>
      </c>
      <c r="R9" s="207">
        <v>0</v>
      </c>
      <c r="S9" s="203">
        <v>9</v>
      </c>
      <c r="T9" s="203">
        <v>0</v>
      </c>
      <c r="U9" s="203">
        <v>0</v>
      </c>
      <c r="V9" s="206">
        <v>0</v>
      </c>
      <c r="W9" s="207">
        <v>7</v>
      </c>
      <c r="X9" s="207">
        <v>0</v>
      </c>
      <c r="Y9" s="207">
        <v>0</v>
      </c>
      <c r="Z9" s="207">
        <v>3</v>
      </c>
      <c r="AA9" s="207">
        <v>0</v>
      </c>
      <c r="AB9" s="207">
        <v>0</v>
      </c>
      <c r="AC9" s="203">
        <v>10</v>
      </c>
      <c r="AD9" s="203">
        <v>0</v>
      </c>
      <c r="AE9" s="203">
        <v>0</v>
      </c>
      <c r="AF9" s="206">
        <v>0</v>
      </c>
      <c r="AG9" s="207">
        <v>9</v>
      </c>
      <c r="AH9" s="207">
        <v>0</v>
      </c>
      <c r="AI9" s="207">
        <v>2</v>
      </c>
      <c r="AJ9" s="207">
        <v>1</v>
      </c>
      <c r="AK9" s="207">
        <v>0</v>
      </c>
      <c r="AL9" s="207">
        <v>0</v>
      </c>
      <c r="AM9" s="203">
        <v>10</v>
      </c>
      <c r="AN9" s="203">
        <v>0</v>
      </c>
      <c r="AO9" s="203">
        <v>2</v>
      </c>
      <c r="AP9" s="206">
        <v>0.2</v>
      </c>
      <c r="AQ9" s="207">
        <v>5</v>
      </c>
      <c r="AR9" s="207">
        <v>0</v>
      </c>
      <c r="AS9" s="207">
        <v>2</v>
      </c>
      <c r="AT9" s="207">
        <v>3</v>
      </c>
      <c r="AU9" s="207">
        <v>0</v>
      </c>
      <c r="AV9" s="207">
        <v>0</v>
      </c>
      <c r="AW9" s="203">
        <v>8</v>
      </c>
      <c r="AX9" s="203">
        <v>0</v>
      </c>
      <c r="AY9" s="203">
        <v>2</v>
      </c>
      <c r="AZ9" s="206">
        <v>0.25</v>
      </c>
      <c r="BA9" s="207">
        <v>6</v>
      </c>
      <c r="BB9" s="207">
        <v>0</v>
      </c>
      <c r="BC9" s="207">
        <v>1</v>
      </c>
      <c r="BD9" s="207">
        <v>3</v>
      </c>
      <c r="BE9" s="207">
        <v>0</v>
      </c>
      <c r="BF9" s="207">
        <v>0</v>
      </c>
      <c r="BG9" s="203">
        <v>9</v>
      </c>
      <c r="BH9" s="203">
        <v>0</v>
      </c>
      <c r="BI9" s="203">
        <v>1</v>
      </c>
      <c r="BJ9" s="206">
        <v>0.1111111111111111</v>
      </c>
      <c r="BK9" s="207">
        <v>5</v>
      </c>
      <c r="BL9" s="207">
        <v>0</v>
      </c>
      <c r="BM9" s="207">
        <v>3</v>
      </c>
      <c r="BN9" s="207">
        <v>5</v>
      </c>
      <c r="BO9" s="207">
        <v>0</v>
      </c>
      <c r="BP9" s="207">
        <v>0</v>
      </c>
      <c r="BQ9" s="203">
        <v>10</v>
      </c>
      <c r="BR9" s="203">
        <v>0</v>
      </c>
      <c r="BS9" s="203">
        <v>3</v>
      </c>
      <c r="BT9" s="206">
        <v>0.3</v>
      </c>
      <c r="BU9" s="207">
        <v>5</v>
      </c>
      <c r="BV9" s="207">
        <v>0</v>
      </c>
      <c r="BW9" s="205">
        <v>0</v>
      </c>
      <c r="BX9" s="207">
        <v>0</v>
      </c>
      <c r="BY9" s="207">
        <v>0</v>
      </c>
      <c r="BZ9" s="207">
        <v>1</v>
      </c>
      <c r="CA9" s="203">
        <v>5</v>
      </c>
      <c r="CB9" s="203">
        <v>0</v>
      </c>
      <c r="CC9" s="203">
        <v>1</v>
      </c>
      <c r="CD9" s="206">
        <v>0.2</v>
      </c>
      <c r="CE9" s="207">
        <v>6</v>
      </c>
      <c r="CF9" s="207">
        <v>0</v>
      </c>
      <c r="CG9" s="207">
        <v>2</v>
      </c>
      <c r="CH9" s="207">
        <v>3</v>
      </c>
      <c r="CI9" s="207">
        <v>1</v>
      </c>
      <c r="CJ9" s="207">
        <v>0</v>
      </c>
      <c r="CK9" s="203">
        <v>9</v>
      </c>
      <c r="CL9" s="203">
        <v>1</v>
      </c>
      <c r="CM9" s="203">
        <v>2</v>
      </c>
      <c r="CN9" s="208">
        <v>0.33333333333333331</v>
      </c>
      <c r="CO9" s="209">
        <v>8</v>
      </c>
      <c r="CP9" s="207">
        <v>0</v>
      </c>
      <c r="CQ9" s="207">
        <v>0</v>
      </c>
      <c r="CR9" s="207">
        <v>2</v>
      </c>
      <c r="CS9" s="207">
        <v>0</v>
      </c>
      <c r="CT9" s="207">
        <v>1</v>
      </c>
      <c r="CU9" s="203">
        <v>10</v>
      </c>
      <c r="CV9" s="203">
        <v>0</v>
      </c>
      <c r="CW9" s="203">
        <v>1</v>
      </c>
      <c r="CX9" s="204">
        <v>0.1</v>
      </c>
      <c r="CY9" s="209"/>
      <c r="CZ9" s="207"/>
      <c r="DA9" s="207"/>
      <c r="DB9" s="207"/>
      <c r="DC9" s="207"/>
      <c r="DD9" s="207"/>
      <c r="DE9" s="203"/>
      <c r="DF9" s="203"/>
      <c r="DG9" s="203"/>
      <c r="DH9" s="204"/>
      <c r="DI9" s="209"/>
      <c r="DJ9" s="207"/>
      <c r="DK9" s="207"/>
      <c r="DL9" s="207"/>
      <c r="DM9" s="207"/>
      <c r="DN9" s="207"/>
      <c r="DO9" s="203"/>
      <c r="DP9" s="203"/>
      <c r="DQ9" s="203"/>
      <c r="DR9" s="204"/>
      <c r="DS9" s="209">
        <v>65</v>
      </c>
      <c r="DT9" s="207">
        <v>0</v>
      </c>
      <c r="DU9" s="207">
        <v>10</v>
      </c>
      <c r="DV9" s="210">
        <v>0.15384615384615385</v>
      </c>
      <c r="DW9" s="207">
        <v>23</v>
      </c>
      <c r="DX9" s="207">
        <v>2</v>
      </c>
      <c r="DY9" s="207">
        <v>3</v>
      </c>
      <c r="DZ9" s="210">
        <v>0.21739130434782608</v>
      </c>
      <c r="EA9" s="203">
        <v>88</v>
      </c>
      <c r="EB9" s="203">
        <v>2</v>
      </c>
      <c r="EC9" s="211">
        <v>13</v>
      </c>
      <c r="ED9" s="212">
        <v>0.17045454545454544</v>
      </c>
      <c r="EE9" s="331" t="s">
        <v>289</v>
      </c>
    </row>
    <row r="10" spans="1:137" s="182" customFormat="1" ht="14.25" customHeight="1">
      <c r="A10" s="474"/>
      <c r="B10" s="202" t="s">
        <v>395</v>
      </c>
      <c r="C10" s="193">
        <v>5</v>
      </c>
      <c r="D10" s="194">
        <v>0</v>
      </c>
      <c r="E10" s="194">
        <v>0</v>
      </c>
      <c r="F10" s="194">
        <v>3</v>
      </c>
      <c r="G10" s="194">
        <v>0</v>
      </c>
      <c r="H10" s="194">
        <v>0</v>
      </c>
      <c r="I10" s="203">
        <v>8</v>
      </c>
      <c r="J10" s="203">
        <v>0</v>
      </c>
      <c r="K10" s="203">
        <v>0</v>
      </c>
      <c r="L10" s="204">
        <v>0</v>
      </c>
      <c r="M10" s="207">
        <v>5</v>
      </c>
      <c r="N10" s="207">
        <v>0</v>
      </c>
      <c r="O10" s="207">
        <v>0</v>
      </c>
      <c r="P10" s="207">
        <v>2</v>
      </c>
      <c r="Q10" s="207">
        <v>0</v>
      </c>
      <c r="R10" s="207">
        <v>0</v>
      </c>
      <c r="S10" s="203">
        <v>7</v>
      </c>
      <c r="T10" s="203">
        <v>0</v>
      </c>
      <c r="U10" s="203">
        <v>0</v>
      </c>
      <c r="V10" s="206">
        <v>0</v>
      </c>
      <c r="W10" s="207">
        <v>5</v>
      </c>
      <c r="X10" s="207">
        <v>0</v>
      </c>
      <c r="Y10" s="207">
        <v>1</v>
      </c>
      <c r="Z10" s="207">
        <v>1</v>
      </c>
      <c r="AA10" s="207">
        <v>0</v>
      </c>
      <c r="AB10" s="207">
        <v>0</v>
      </c>
      <c r="AC10" s="203">
        <v>6</v>
      </c>
      <c r="AD10" s="203">
        <v>0</v>
      </c>
      <c r="AE10" s="203">
        <v>1</v>
      </c>
      <c r="AF10" s="206">
        <v>0.16666666666666666</v>
      </c>
      <c r="AG10" s="207">
        <v>4</v>
      </c>
      <c r="AH10" s="207">
        <v>0</v>
      </c>
      <c r="AI10" s="207">
        <v>1</v>
      </c>
      <c r="AJ10" s="207">
        <v>3</v>
      </c>
      <c r="AK10" s="207">
        <v>0</v>
      </c>
      <c r="AL10" s="207">
        <v>0</v>
      </c>
      <c r="AM10" s="203">
        <v>7</v>
      </c>
      <c r="AN10" s="203">
        <v>0</v>
      </c>
      <c r="AO10" s="203">
        <v>1</v>
      </c>
      <c r="AP10" s="206">
        <v>0.14285714285714285</v>
      </c>
      <c r="AQ10" s="207">
        <v>9</v>
      </c>
      <c r="AR10" s="207">
        <v>1</v>
      </c>
      <c r="AS10" s="207">
        <v>3</v>
      </c>
      <c r="AT10" s="207">
        <v>3</v>
      </c>
      <c r="AU10" s="207">
        <v>0</v>
      </c>
      <c r="AV10" s="207">
        <v>0</v>
      </c>
      <c r="AW10" s="203">
        <v>12</v>
      </c>
      <c r="AX10" s="203">
        <v>1</v>
      </c>
      <c r="AY10" s="203">
        <v>3</v>
      </c>
      <c r="AZ10" s="206">
        <v>0.33333333333333331</v>
      </c>
      <c r="BA10" s="207">
        <v>4</v>
      </c>
      <c r="BB10" s="207">
        <v>0</v>
      </c>
      <c r="BC10" s="207">
        <v>3</v>
      </c>
      <c r="BD10" s="207">
        <v>2</v>
      </c>
      <c r="BE10" s="207">
        <v>0</v>
      </c>
      <c r="BF10" s="207">
        <v>0</v>
      </c>
      <c r="BG10" s="203">
        <v>6</v>
      </c>
      <c r="BH10" s="203">
        <v>0</v>
      </c>
      <c r="BI10" s="203">
        <v>3</v>
      </c>
      <c r="BJ10" s="206">
        <v>0.5</v>
      </c>
      <c r="BK10" s="207">
        <v>6</v>
      </c>
      <c r="BL10" s="207">
        <v>0</v>
      </c>
      <c r="BM10" s="207">
        <v>2</v>
      </c>
      <c r="BN10" s="207">
        <v>3</v>
      </c>
      <c r="BO10" s="207">
        <v>0</v>
      </c>
      <c r="BP10" s="207">
        <v>0</v>
      </c>
      <c r="BQ10" s="203">
        <v>9</v>
      </c>
      <c r="BR10" s="203">
        <v>0</v>
      </c>
      <c r="BS10" s="203">
        <v>2</v>
      </c>
      <c r="BT10" s="206">
        <v>0.22222222222222221</v>
      </c>
      <c r="BU10" s="207">
        <v>7</v>
      </c>
      <c r="BV10" s="207">
        <v>1</v>
      </c>
      <c r="BW10" s="205">
        <v>0</v>
      </c>
      <c r="BX10" s="207">
        <v>0</v>
      </c>
      <c r="BY10" s="207">
        <v>0</v>
      </c>
      <c r="BZ10" s="207">
        <v>0</v>
      </c>
      <c r="CA10" s="203">
        <v>7</v>
      </c>
      <c r="CB10" s="203">
        <v>1</v>
      </c>
      <c r="CC10" s="203">
        <v>0</v>
      </c>
      <c r="CD10" s="206">
        <v>0.14285714285714285</v>
      </c>
      <c r="CE10" s="207">
        <v>6</v>
      </c>
      <c r="CF10" s="207">
        <v>0</v>
      </c>
      <c r="CG10" s="207">
        <v>0</v>
      </c>
      <c r="CH10" s="207">
        <v>2</v>
      </c>
      <c r="CI10" s="207">
        <v>0</v>
      </c>
      <c r="CJ10" s="207">
        <v>0</v>
      </c>
      <c r="CK10" s="203">
        <v>8</v>
      </c>
      <c r="CL10" s="203">
        <v>0</v>
      </c>
      <c r="CM10" s="203">
        <v>0</v>
      </c>
      <c r="CN10" s="208">
        <v>0</v>
      </c>
      <c r="CO10" s="209">
        <v>7</v>
      </c>
      <c r="CP10" s="207">
        <v>1</v>
      </c>
      <c r="CQ10" s="207">
        <v>1</v>
      </c>
      <c r="CR10" s="207">
        <v>4</v>
      </c>
      <c r="CS10" s="207">
        <v>0</v>
      </c>
      <c r="CT10" s="207">
        <v>0</v>
      </c>
      <c r="CU10" s="203">
        <v>11</v>
      </c>
      <c r="CV10" s="203">
        <v>1</v>
      </c>
      <c r="CW10" s="203">
        <v>1</v>
      </c>
      <c r="CX10" s="204">
        <v>0.18181818181818182</v>
      </c>
      <c r="CY10" s="209"/>
      <c r="CZ10" s="207"/>
      <c r="DA10" s="207"/>
      <c r="DB10" s="207"/>
      <c r="DC10" s="207"/>
      <c r="DD10" s="207"/>
      <c r="DE10" s="203"/>
      <c r="DF10" s="203"/>
      <c r="DG10" s="203"/>
      <c r="DH10" s="204"/>
      <c r="DI10" s="209"/>
      <c r="DJ10" s="207"/>
      <c r="DK10" s="207"/>
      <c r="DL10" s="207"/>
      <c r="DM10" s="207"/>
      <c r="DN10" s="207"/>
      <c r="DO10" s="203"/>
      <c r="DP10" s="203"/>
      <c r="DQ10" s="203"/>
      <c r="DR10" s="204"/>
      <c r="DS10" s="209">
        <v>58</v>
      </c>
      <c r="DT10" s="207">
        <v>3</v>
      </c>
      <c r="DU10" s="207">
        <v>11</v>
      </c>
      <c r="DV10" s="210">
        <v>0.2413793103448276</v>
      </c>
      <c r="DW10" s="207">
        <v>23</v>
      </c>
      <c r="DX10" s="207">
        <v>0</v>
      </c>
      <c r="DY10" s="207">
        <v>0</v>
      </c>
      <c r="DZ10" s="210">
        <v>0</v>
      </c>
      <c r="EA10" s="203">
        <v>81</v>
      </c>
      <c r="EB10" s="203">
        <v>3</v>
      </c>
      <c r="EC10" s="211">
        <v>11</v>
      </c>
      <c r="ED10" s="212">
        <v>0.1728395061728395</v>
      </c>
      <c r="EE10" s="331" t="s">
        <v>289</v>
      </c>
    </row>
    <row r="11" spans="1:137" s="182" customFormat="1" ht="14.25" customHeight="1">
      <c r="A11" s="474"/>
      <c r="B11" s="202" t="s">
        <v>396</v>
      </c>
      <c r="C11" s="193">
        <v>6</v>
      </c>
      <c r="D11" s="194">
        <v>0</v>
      </c>
      <c r="E11" s="194">
        <v>0</v>
      </c>
      <c r="F11" s="194">
        <v>4</v>
      </c>
      <c r="G11" s="194">
        <v>0</v>
      </c>
      <c r="H11" s="194">
        <v>0</v>
      </c>
      <c r="I11" s="203">
        <v>10</v>
      </c>
      <c r="J11" s="203">
        <v>0</v>
      </c>
      <c r="K11" s="203">
        <v>0</v>
      </c>
      <c r="L11" s="204">
        <v>0</v>
      </c>
      <c r="M11" s="207">
        <v>5</v>
      </c>
      <c r="N11" s="207">
        <v>0</v>
      </c>
      <c r="O11" s="207">
        <v>0</v>
      </c>
      <c r="P11" s="207">
        <v>0</v>
      </c>
      <c r="Q11" s="207">
        <v>0</v>
      </c>
      <c r="R11" s="207">
        <v>0</v>
      </c>
      <c r="S11" s="203">
        <v>5</v>
      </c>
      <c r="T11" s="203">
        <v>0</v>
      </c>
      <c r="U11" s="203">
        <v>0</v>
      </c>
      <c r="V11" s="206">
        <v>0</v>
      </c>
      <c r="W11" s="207">
        <v>3</v>
      </c>
      <c r="X11" s="207">
        <v>0</v>
      </c>
      <c r="Y11" s="207">
        <v>1</v>
      </c>
      <c r="Z11" s="207">
        <v>5</v>
      </c>
      <c r="AA11" s="207">
        <v>0</v>
      </c>
      <c r="AB11" s="207">
        <v>0</v>
      </c>
      <c r="AC11" s="203">
        <v>8</v>
      </c>
      <c r="AD11" s="203">
        <v>0</v>
      </c>
      <c r="AE11" s="203">
        <v>1</v>
      </c>
      <c r="AF11" s="206">
        <v>0.125</v>
      </c>
      <c r="AG11" s="207">
        <v>6</v>
      </c>
      <c r="AH11" s="207">
        <v>0</v>
      </c>
      <c r="AI11" s="207">
        <v>0</v>
      </c>
      <c r="AJ11" s="207">
        <v>3</v>
      </c>
      <c r="AK11" s="207">
        <v>0</v>
      </c>
      <c r="AL11" s="207">
        <v>0</v>
      </c>
      <c r="AM11" s="203">
        <v>9</v>
      </c>
      <c r="AN11" s="203">
        <v>0</v>
      </c>
      <c r="AO11" s="203">
        <v>0</v>
      </c>
      <c r="AP11" s="206">
        <v>0</v>
      </c>
      <c r="AQ11" s="207">
        <v>3</v>
      </c>
      <c r="AR11" s="207">
        <v>1</v>
      </c>
      <c r="AS11" s="207">
        <v>0</v>
      </c>
      <c r="AT11" s="207">
        <v>3</v>
      </c>
      <c r="AU11" s="207">
        <v>1</v>
      </c>
      <c r="AV11" s="207">
        <v>0</v>
      </c>
      <c r="AW11" s="203">
        <v>6</v>
      </c>
      <c r="AX11" s="203">
        <v>2</v>
      </c>
      <c r="AY11" s="203">
        <v>0</v>
      </c>
      <c r="AZ11" s="206">
        <v>0.33333333333333331</v>
      </c>
      <c r="BA11" s="207">
        <v>2</v>
      </c>
      <c r="BB11" s="207">
        <v>0</v>
      </c>
      <c r="BC11" s="207">
        <v>0</v>
      </c>
      <c r="BD11" s="207">
        <v>5</v>
      </c>
      <c r="BE11" s="207">
        <v>0</v>
      </c>
      <c r="BF11" s="207">
        <v>1</v>
      </c>
      <c r="BG11" s="203">
        <v>7</v>
      </c>
      <c r="BH11" s="203">
        <v>0</v>
      </c>
      <c r="BI11" s="203">
        <v>1</v>
      </c>
      <c r="BJ11" s="206">
        <v>0.14285714285714285</v>
      </c>
      <c r="BK11" s="207">
        <v>8</v>
      </c>
      <c r="BL11" s="207">
        <v>0</v>
      </c>
      <c r="BM11" s="207">
        <v>0</v>
      </c>
      <c r="BN11" s="207">
        <v>3</v>
      </c>
      <c r="BO11" s="207">
        <v>0</v>
      </c>
      <c r="BP11" s="207">
        <v>1</v>
      </c>
      <c r="BQ11" s="203">
        <v>11</v>
      </c>
      <c r="BR11" s="203">
        <v>0</v>
      </c>
      <c r="BS11" s="203">
        <v>1</v>
      </c>
      <c r="BT11" s="206">
        <v>9.0909090909090912E-2</v>
      </c>
      <c r="BU11" s="207">
        <v>6</v>
      </c>
      <c r="BV11" s="207">
        <v>0</v>
      </c>
      <c r="BW11" s="205">
        <v>0</v>
      </c>
      <c r="BX11" s="207">
        <v>3</v>
      </c>
      <c r="BY11" s="207">
        <v>0</v>
      </c>
      <c r="BZ11" s="207">
        <v>1</v>
      </c>
      <c r="CA11" s="203">
        <v>9</v>
      </c>
      <c r="CB11" s="203">
        <v>0</v>
      </c>
      <c r="CC11" s="203">
        <v>1</v>
      </c>
      <c r="CD11" s="206">
        <v>0.1111111111111111</v>
      </c>
      <c r="CE11" s="207">
        <v>2</v>
      </c>
      <c r="CF11" s="207">
        <v>0</v>
      </c>
      <c r="CG11" s="207">
        <v>0</v>
      </c>
      <c r="CH11" s="207">
        <v>4</v>
      </c>
      <c r="CI11" s="207">
        <v>1</v>
      </c>
      <c r="CJ11" s="207">
        <v>0</v>
      </c>
      <c r="CK11" s="203">
        <v>6</v>
      </c>
      <c r="CL11" s="203">
        <v>1</v>
      </c>
      <c r="CM11" s="203">
        <v>0</v>
      </c>
      <c r="CN11" s="208">
        <v>0.16666666666666666</v>
      </c>
      <c r="CO11" s="209">
        <v>5</v>
      </c>
      <c r="CP11" s="207">
        <v>1</v>
      </c>
      <c r="CQ11" s="207">
        <v>0</v>
      </c>
      <c r="CR11" s="207">
        <v>3</v>
      </c>
      <c r="CS11" s="207">
        <v>0</v>
      </c>
      <c r="CT11" s="207">
        <v>0</v>
      </c>
      <c r="CU11" s="203">
        <v>8</v>
      </c>
      <c r="CV11" s="203">
        <v>1</v>
      </c>
      <c r="CW11" s="203">
        <v>0</v>
      </c>
      <c r="CX11" s="204">
        <v>0.125</v>
      </c>
      <c r="CY11" s="209"/>
      <c r="CZ11" s="207"/>
      <c r="DA11" s="207"/>
      <c r="DB11" s="207"/>
      <c r="DC11" s="207"/>
      <c r="DD11" s="207"/>
      <c r="DE11" s="203"/>
      <c r="DF11" s="203"/>
      <c r="DG11" s="203"/>
      <c r="DH11" s="204"/>
      <c r="DI11" s="209"/>
      <c r="DJ11" s="207"/>
      <c r="DK11" s="207"/>
      <c r="DL11" s="207"/>
      <c r="DM11" s="207"/>
      <c r="DN11" s="207"/>
      <c r="DO11" s="203"/>
      <c r="DP11" s="203"/>
      <c r="DQ11" s="203"/>
      <c r="DR11" s="204"/>
      <c r="DS11" s="209">
        <v>46</v>
      </c>
      <c r="DT11" s="207">
        <v>2</v>
      </c>
      <c r="DU11" s="207">
        <v>1</v>
      </c>
      <c r="DV11" s="210">
        <v>6.5217391304347824E-2</v>
      </c>
      <c r="DW11" s="207">
        <v>33</v>
      </c>
      <c r="DX11" s="207">
        <v>2</v>
      </c>
      <c r="DY11" s="207">
        <v>3</v>
      </c>
      <c r="DZ11" s="210">
        <v>0.15151515151515152</v>
      </c>
      <c r="EA11" s="203">
        <v>79</v>
      </c>
      <c r="EB11" s="203">
        <v>4</v>
      </c>
      <c r="EC11" s="211">
        <v>4</v>
      </c>
      <c r="ED11" s="212">
        <v>0.10126582278481013</v>
      </c>
      <c r="EE11" s="331" t="s">
        <v>289</v>
      </c>
    </row>
    <row r="12" spans="1:137" s="182" customFormat="1" ht="14.25" customHeight="1">
      <c r="A12" s="474"/>
      <c r="B12" s="202" t="s">
        <v>397</v>
      </c>
      <c r="C12" s="193">
        <v>3</v>
      </c>
      <c r="D12" s="194">
        <v>1</v>
      </c>
      <c r="E12" s="194">
        <v>1</v>
      </c>
      <c r="F12" s="194">
        <v>1</v>
      </c>
      <c r="G12" s="194">
        <v>0</v>
      </c>
      <c r="H12" s="194">
        <v>0</v>
      </c>
      <c r="I12" s="203">
        <v>4</v>
      </c>
      <c r="J12" s="203">
        <v>1</v>
      </c>
      <c r="K12" s="203">
        <v>1</v>
      </c>
      <c r="L12" s="204">
        <v>0.5</v>
      </c>
      <c r="M12" s="207">
        <v>7</v>
      </c>
      <c r="N12" s="207">
        <v>1</v>
      </c>
      <c r="O12" s="207">
        <v>0</v>
      </c>
      <c r="P12" s="207">
        <v>0</v>
      </c>
      <c r="Q12" s="207">
        <v>0</v>
      </c>
      <c r="R12" s="207">
        <v>0</v>
      </c>
      <c r="S12" s="203">
        <v>7</v>
      </c>
      <c r="T12" s="203">
        <v>1</v>
      </c>
      <c r="U12" s="203">
        <v>0</v>
      </c>
      <c r="V12" s="206">
        <v>0.14285714285714285</v>
      </c>
      <c r="W12" s="207">
        <v>7</v>
      </c>
      <c r="X12" s="207">
        <v>0</v>
      </c>
      <c r="Y12" s="207">
        <v>0</v>
      </c>
      <c r="Z12" s="207">
        <v>2</v>
      </c>
      <c r="AA12" s="207">
        <v>0</v>
      </c>
      <c r="AB12" s="207">
        <v>0</v>
      </c>
      <c r="AC12" s="203">
        <v>9</v>
      </c>
      <c r="AD12" s="203">
        <v>0</v>
      </c>
      <c r="AE12" s="203">
        <v>0</v>
      </c>
      <c r="AF12" s="206">
        <v>0</v>
      </c>
      <c r="AG12" s="207">
        <v>4</v>
      </c>
      <c r="AH12" s="207">
        <v>0</v>
      </c>
      <c r="AI12" s="207">
        <v>2</v>
      </c>
      <c r="AJ12" s="207">
        <v>4</v>
      </c>
      <c r="AK12" s="207">
        <v>0</v>
      </c>
      <c r="AL12" s="207">
        <v>0</v>
      </c>
      <c r="AM12" s="203">
        <v>8</v>
      </c>
      <c r="AN12" s="203">
        <v>0</v>
      </c>
      <c r="AO12" s="203">
        <v>2</v>
      </c>
      <c r="AP12" s="206">
        <v>0.25</v>
      </c>
      <c r="AQ12" s="207">
        <v>4</v>
      </c>
      <c r="AR12" s="207">
        <v>0</v>
      </c>
      <c r="AS12" s="207">
        <v>1</v>
      </c>
      <c r="AT12" s="207">
        <v>4</v>
      </c>
      <c r="AU12" s="207">
        <v>1</v>
      </c>
      <c r="AV12" s="207">
        <v>1</v>
      </c>
      <c r="AW12" s="203">
        <v>8</v>
      </c>
      <c r="AX12" s="203">
        <v>1</v>
      </c>
      <c r="AY12" s="203">
        <v>2</v>
      </c>
      <c r="AZ12" s="206">
        <v>0.375</v>
      </c>
      <c r="BA12" s="207">
        <v>6</v>
      </c>
      <c r="BB12" s="207">
        <v>2</v>
      </c>
      <c r="BC12" s="207">
        <v>0</v>
      </c>
      <c r="BD12" s="207">
        <v>2</v>
      </c>
      <c r="BE12" s="207">
        <v>1</v>
      </c>
      <c r="BF12" s="207">
        <v>0</v>
      </c>
      <c r="BG12" s="203">
        <v>8</v>
      </c>
      <c r="BH12" s="203">
        <v>3</v>
      </c>
      <c r="BI12" s="203">
        <v>0</v>
      </c>
      <c r="BJ12" s="206">
        <v>0.375</v>
      </c>
      <c r="BK12" s="207">
        <v>3</v>
      </c>
      <c r="BL12" s="207">
        <v>1</v>
      </c>
      <c r="BM12" s="207">
        <v>0</v>
      </c>
      <c r="BN12" s="207">
        <v>6</v>
      </c>
      <c r="BO12" s="207">
        <v>0</v>
      </c>
      <c r="BP12" s="207">
        <v>0</v>
      </c>
      <c r="BQ12" s="203">
        <v>9</v>
      </c>
      <c r="BR12" s="203">
        <v>1</v>
      </c>
      <c r="BS12" s="203">
        <v>0</v>
      </c>
      <c r="BT12" s="206">
        <v>0.1111111111111111</v>
      </c>
      <c r="BU12" s="207">
        <v>6</v>
      </c>
      <c r="BV12" s="207">
        <v>1</v>
      </c>
      <c r="BW12" s="205">
        <v>0</v>
      </c>
      <c r="BX12" s="207">
        <v>0</v>
      </c>
      <c r="BY12" s="207">
        <v>0</v>
      </c>
      <c r="BZ12" s="207">
        <v>0</v>
      </c>
      <c r="CA12" s="203">
        <v>6</v>
      </c>
      <c r="CB12" s="203">
        <v>1</v>
      </c>
      <c r="CC12" s="203">
        <v>0</v>
      </c>
      <c r="CD12" s="206">
        <v>0.16666666666666666</v>
      </c>
      <c r="CE12" s="207">
        <v>5</v>
      </c>
      <c r="CF12" s="207">
        <v>0</v>
      </c>
      <c r="CG12" s="207">
        <v>0</v>
      </c>
      <c r="CH12" s="207">
        <v>2</v>
      </c>
      <c r="CI12" s="207">
        <v>0</v>
      </c>
      <c r="CJ12" s="207">
        <v>0</v>
      </c>
      <c r="CK12" s="203">
        <v>7</v>
      </c>
      <c r="CL12" s="203">
        <v>0</v>
      </c>
      <c r="CM12" s="203">
        <v>0</v>
      </c>
      <c r="CN12" s="208">
        <v>0</v>
      </c>
      <c r="CO12" s="209">
        <v>11</v>
      </c>
      <c r="CP12" s="207">
        <v>0</v>
      </c>
      <c r="CQ12" s="207">
        <v>0</v>
      </c>
      <c r="CR12" s="207">
        <v>2</v>
      </c>
      <c r="CS12" s="207">
        <v>0</v>
      </c>
      <c r="CT12" s="207">
        <v>0</v>
      </c>
      <c r="CU12" s="203">
        <v>13</v>
      </c>
      <c r="CV12" s="203">
        <v>0</v>
      </c>
      <c r="CW12" s="203">
        <v>0</v>
      </c>
      <c r="CX12" s="204">
        <v>0</v>
      </c>
      <c r="CY12" s="209"/>
      <c r="CZ12" s="207"/>
      <c r="DA12" s="207"/>
      <c r="DB12" s="207"/>
      <c r="DC12" s="207"/>
      <c r="DD12" s="207"/>
      <c r="DE12" s="203"/>
      <c r="DF12" s="203"/>
      <c r="DG12" s="203"/>
      <c r="DH12" s="204"/>
      <c r="DI12" s="209"/>
      <c r="DJ12" s="207"/>
      <c r="DK12" s="207"/>
      <c r="DL12" s="207"/>
      <c r="DM12" s="207"/>
      <c r="DN12" s="207"/>
      <c r="DO12" s="203"/>
      <c r="DP12" s="203"/>
      <c r="DQ12" s="203"/>
      <c r="DR12" s="204"/>
      <c r="DS12" s="209">
        <v>56</v>
      </c>
      <c r="DT12" s="207">
        <v>6</v>
      </c>
      <c r="DU12" s="207">
        <v>4</v>
      </c>
      <c r="DV12" s="210">
        <v>0.17857142857142858</v>
      </c>
      <c r="DW12" s="207">
        <v>23</v>
      </c>
      <c r="DX12" s="207">
        <v>2</v>
      </c>
      <c r="DY12" s="207">
        <v>1</v>
      </c>
      <c r="DZ12" s="210">
        <v>0.13043478260869565</v>
      </c>
      <c r="EA12" s="203">
        <v>79</v>
      </c>
      <c r="EB12" s="203">
        <v>8</v>
      </c>
      <c r="EC12" s="211">
        <v>5</v>
      </c>
      <c r="ED12" s="212">
        <v>0.16455696202531644</v>
      </c>
      <c r="EE12" s="331" t="s">
        <v>289</v>
      </c>
    </row>
    <row r="13" spans="1:137" s="182" customFormat="1" ht="14.25" customHeight="1">
      <c r="A13" s="474"/>
      <c r="B13" s="202" t="s">
        <v>398</v>
      </c>
      <c r="C13" s="193">
        <v>3</v>
      </c>
      <c r="D13" s="194">
        <v>1</v>
      </c>
      <c r="E13" s="194">
        <v>0</v>
      </c>
      <c r="F13" s="194">
        <v>0</v>
      </c>
      <c r="G13" s="194">
        <v>0</v>
      </c>
      <c r="H13" s="194">
        <v>0</v>
      </c>
      <c r="I13" s="203">
        <v>3</v>
      </c>
      <c r="J13" s="203">
        <v>1</v>
      </c>
      <c r="K13" s="203">
        <v>0</v>
      </c>
      <c r="L13" s="204">
        <v>0.33333333333333331</v>
      </c>
      <c r="M13" s="207">
        <v>2</v>
      </c>
      <c r="N13" s="207">
        <v>0</v>
      </c>
      <c r="O13" s="207">
        <v>0</v>
      </c>
      <c r="P13" s="207">
        <v>1</v>
      </c>
      <c r="Q13" s="207">
        <v>0</v>
      </c>
      <c r="R13" s="207">
        <v>0</v>
      </c>
      <c r="S13" s="203">
        <v>3</v>
      </c>
      <c r="T13" s="203">
        <v>0</v>
      </c>
      <c r="U13" s="203">
        <v>0</v>
      </c>
      <c r="V13" s="206">
        <v>0</v>
      </c>
      <c r="W13" s="207">
        <v>8</v>
      </c>
      <c r="X13" s="207">
        <v>1</v>
      </c>
      <c r="Y13" s="207">
        <v>0</v>
      </c>
      <c r="Z13" s="207">
        <v>0</v>
      </c>
      <c r="AA13" s="207">
        <v>0</v>
      </c>
      <c r="AB13" s="207">
        <v>0</v>
      </c>
      <c r="AC13" s="203">
        <v>8</v>
      </c>
      <c r="AD13" s="203">
        <v>1</v>
      </c>
      <c r="AE13" s="203">
        <v>0</v>
      </c>
      <c r="AF13" s="206">
        <v>0.125</v>
      </c>
      <c r="AG13" s="207">
        <v>0</v>
      </c>
      <c r="AH13" s="207">
        <v>0</v>
      </c>
      <c r="AI13" s="207">
        <v>0</v>
      </c>
      <c r="AJ13" s="207">
        <v>1</v>
      </c>
      <c r="AK13" s="207">
        <v>0</v>
      </c>
      <c r="AL13" s="207">
        <v>0</v>
      </c>
      <c r="AM13" s="203">
        <v>1</v>
      </c>
      <c r="AN13" s="203">
        <v>0</v>
      </c>
      <c r="AO13" s="203">
        <v>0</v>
      </c>
      <c r="AP13" s="206">
        <v>0</v>
      </c>
      <c r="AQ13" s="207">
        <v>2</v>
      </c>
      <c r="AR13" s="207">
        <v>0</v>
      </c>
      <c r="AS13" s="207">
        <v>0</v>
      </c>
      <c r="AT13" s="207">
        <v>1</v>
      </c>
      <c r="AU13" s="207">
        <v>0</v>
      </c>
      <c r="AV13" s="207">
        <v>0</v>
      </c>
      <c r="AW13" s="203">
        <v>3</v>
      </c>
      <c r="AX13" s="203">
        <v>0</v>
      </c>
      <c r="AY13" s="203">
        <v>0</v>
      </c>
      <c r="AZ13" s="206">
        <v>0</v>
      </c>
      <c r="BA13" s="207">
        <v>4</v>
      </c>
      <c r="BB13" s="207">
        <v>1</v>
      </c>
      <c r="BC13" s="207">
        <v>0</v>
      </c>
      <c r="BD13" s="207">
        <v>0</v>
      </c>
      <c r="BE13" s="207">
        <v>0</v>
      </c>
      <c r="BF13" s="207">
        <v>0</v>
      </c>
      <c r="BG13" s="203">
        <v>4</v>
      </c>
      <c r="BH13" s="203">
        <v>1</v>
      </c>
      <c r="BI13" s="203">
        <v>0</v>
      </c>
      <c r="BJ13" s="206">
        <v>0.25</v>
      </c>
      <c r="BK13" s="207">
        <v>6</v>
      </c>
      <c r="BL13" s="207">
        <v>0</v>
      </c>
      <c r="BM13" s="207">
        <v>0</v>
      </c>
      <c r="BN13" s="207">
        <v>2</v>
      </c>
      <c r="BO13" s="207">
        <v>0</v>
      </c>
      <c r="BP13" s="207">
        <v>0</v>
      </c>
      <c r="BQ13" s="203">
        <v>8</v>
      </c>
      <c r="BR13" s="203">
        <v>0</v>
      </c>
      <c r="BS13" s="203">
        <v>0</v>
      </c>
      <c r="BT13" s="206">
        <v>0</v>
      </c>
      <c r="BU13" s="207">
        <v>5</v>
      </c>
      <c r="BV13" s="207">
        <v>0</v>
      </c>
      <c r="BW13" s="205">
        <v>1</v>
      </c>
      <c r="BX13" s="207">
        <v>0</v>
      </c>
      <c r="BY13" s="207">
        <v>0</v>
      </c>
      <c r="BZ13" s="207">
        <v>0</v>
      </c>
      <c r="CA13" s="203">
        <v>5</v>
      </c>
      <c r="CB13" s="203">
        <v>0</v>
      </c>
      <c r="CC13" s="203">
        <v>1</v>
      </c>
      <c r="CD13" s="206">
        <v>0.2</v>
      </c>
      <c r="CE13" s="207">
        <v>3</v>
      </c>
      <c r="CF13" s="207">
        <v>0</v>
      </c>
      <c r="CG13" s="207">
        <v>0</v>
      </c>
      <c r="CH13" s="207">
        <v>1</v>
      </c>
      <c r="CI13" s="207">
        <v>0</v>
      </c>
      <c r="CJ13" s="207">
        <v>0</v>
      </c>
      <c r="CK13" s="203">
        <v>4</v>
      </c>
      <c r="CL13" s="203">
        <v>0</v>
      </c>
      <c r="CM13" s="203">
        <v>0</v>
      </c>
      <c r="CN13" s="208">
        <v>0</v>
      </c>
      <c r="CO13" s="209">
        <v>2</v>
      </c>
      <c r="CP13" s="207">
        <v>0</v>
      </c>
      <c r="CQ13" s="207">
        <v>0</v>
      </c>
      <c r="CR13" s="207">
        <v>0</v>
      </c>
      <c r="CS13" s="207">
        <v>0</v>
      </c>
      <c r="CT13" s="207">
        <v>0</v>
      </c>
      <c r="CU13" s="203">
        <v>2</v>
      </c>
      <c r="CV13" s="203">
        <v>0</v>
      </c>
      <c r="CW13" s="203">
        <v>0</v>
      </c>
      <c r="CX13" s="204">
        <v>0</v>
      </c>
      <c r="CY13" s="209"/>
      <c r="CZ13" s="207"/>
      <c r="DA13" s="207"/>
      <c r="DB13" s="207"/>
      <c r="DC13" s="207"/>
      <c r="DD13" s="207"/>
      <c r="DE13" s="203"/>
      <c r="DF13" s="203"/>
      <c r="DG13" s="203"/>
      <c r="DH13" s="204"/>
      <c r="DI13" s="209"/>
      <c r="DJ13" s="207"/>
      <c r="DK13" s="207"/>
      <c r="DL13" s="207"/>
      <c r="DM13" s="207"/>
      <c r="DN13" s="207"/>
      <c r="DO13" s="203"/>
      <c r="DP13" s="203"/>
      <c r="DQ13" s="203"/>
      <c r="DR13" s="204"/>
      <c r="DS13" s="209">
        <v>35</v>
      </c>
      <c r="DT13" s="207">
        <v>3</v>
      </c>
      <c r="DU13" s="207">
        <v>1</v>
      </c>
      <c r="DV13" s="210">
        <v>0.11428571428571428</v>
      </c>
      <c r="DW13" s="207">
        <v>6</v>
      </c>
      <c r="DX13" s="207">
        <v>0</v>
      </c>
      <c r="DY13" s="207">
        <v>0</v>
      </c>
      <c r="DZ13" s="210">
        <v>0</v>
      </c>
      <c r="EA13" s="203">
        <v>41</v>
      </c>
      <c r="EB13" s="203">
        <v>3</v>
      </c>
      <c r="EC13" s="211">
        <v>1</v>
      </c>
      <c r="ED13" s="212">
        <v>9.7560975609756101E-2</v>
      </c>
      <c r="EE13" s="331" t="s">
        <v>289</v>
      </c>
    </row>
    <row r="14" spans="1:137" s="182" customFormat="1" ht="14.25" customHeight="1">
      <c r="A14" s="474"/>
      <c r="B14" s="202" t="s">
        <v>399</v>
      </c>
      <c r="C14" s="193">
        <v>3</v>
      </c>
      <c r="D14" s="194">
        <v>1</v>
      </c>
      <c r="E14" s="194">
        <v>0</v>
      </c>
      <c r="F14" s="194">
        <v>1</v>
      </c>
      <c r="G14" s="194">
        <v>0</v>
      </c>
      <c r="H14" s="194">
        <v>0</v>
      </c>
      <c r="I14" s="203">
        <v>4</v>
      </c>
      <c r="J14" s="203">
        <v>1</v>
      </c>
      <c r="K14" s="203">
        <v>0</v>
      </c>
      <c r="L14" s="204">
        <v>0.25</v>
      </c>
      <c r="M14" s="207">
        <v>4</v>
      </c>
      <c r="N14" s="207">
        <v>0</v>
      </c>
      <c r="O14" s="207">
        <v>0</v>
      </c>
      <c r="P14" s="207">
        <v>0</v>
      </c>
      <c r="Q14" s="207">
        <v>0</v>
      </c>
      <c r="R14" s="207">
        <v>0</v>
      </c>
      <c r="S14" s="203">
        <v>4</v>
      </c>
      <c r="T14" s="203">
        <v>0</v>
      </c>
      <c r="U14" s="203">
        <v>0</v>
      </c>
      <c r="V14" s="206">
        <v>0</v>
      </c>
      <c r="W14" s="207">
        <v>1</v>
      </c>
      <c r="X14" s="207">
        <v>0</v>
      </c>
      <c r="Y14" s="207">
        <v>0</v>
      </c>
      <c r="Z14" s="207">
        <v>3</v>
      </c>
      <c r="AA14" s="207">
        <v>0</v>
      </c>
      <c r="AB14" s="207">
        <v>0</v>
      </c>
      <c r="AC14" s="203">
        <v>4</v>
      </c>
      <c r="AD14" s="203">
        <v>0</v>
      </c>
      <c r="AE14" s="203">
        <v>0</v>
      </c>
      <c r="AF14" s="206">
        <v>0</v>
      </c>
      <c r="AG14" s="207">
        <v>4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3">
        <v>4</v>
      </c>
      <c r="AN14" s="203">
        <v>0</v>
      </c>
      <c r="AO14" s="203">
        <v>0</v>
      </c>
      <c r="AP14" s="206">
        <v>0</v>
      </c>
      <c r="AQ14" s="207">
        <v>7</v>
      </c>
      <c r="AR14" s="207">
        <v>0</v>
      </c>
      <c r="AS14" s="207">
        <v>0</v>
      </c>
      <c r="AT14" s="207">
        <v>3</v>
      </c>
      <c r="AU14" s="207">
        <v>0</v>
      </c>
      <c r="AV14" s="207">
        <v>0</v>
      </c>
      <c r="AW14" s="203">
        <v>10</v>
      </c>
      <c r="AX14" s="203">
        <v>0</v>
      </c>
      <c r="AY14" s="203">
        <v>0</v>
      </c>
      <c r="AZ14" s="206">
        <v>0</v>
      </c>
      <c r="BA14" s="207">
        <v>1</v>
      </c>
      <c r="BB14" s="207">
        <v>0</v>
      </c>
      <c r="BC14" s="207">
        <v>1</v>
      </c>
      <c r="BD14" s="207">
        <v>1</v>
      </c>
      <c r="BE14" s="207">
        <v>0</v>
      </c>
      <c r="BF14" s="207">
        <v>0</v>
      </c>
      <c r="BG14" s="203">
        <v>2</v>
      </c>
      <c r="BH14" s="203">
        <v>0</v>
      </c>
      <c r="BI14" s="203">
        <v>1</v>
      </c>
      <c r="BJ14" s="206">
        <v>0.5</v>
      </c>
      <c r="BK14" s="207">
        <v>5</v>
      </c>
      <c r="BL14" s="207">
        <v>0</v>
      </c>
      <c r="BM14" s="207">
        <v>0</v>
      </c>
      <c r="BN14" s="207">
        <v>3</v>
      </c>
      <c r="BO14" s="207">
        <v>0</v>
      </c>
      <c r="BP14" s="207">
        <v>0</v>
      </c>
      <c r="BQ14" s="203">
        <v>8</v>
      </c>
      <c r="BR14" s="203">
        <v>0</v>
      </c>
      <c r="BS14" s="203">
        <v>0</v>
      </c>
      <c r="BT14" s="206">
        <v>0</v>
      </c>
      <c r="BU14" s="207">
        <v>5</v>
      </c>
      <c r="BV14" s="207">
        <v>2</v>
      </c>
      <c r="BW14" s="205">
        <v>1</v>
      </c>
      <c r="BX14" s="207">
        <v>1</v>
      </c>
      <c r="BY14" s="207">
        <v>0</v>
      </c>
      <c r="BZ14" s="207">
        <v>1</v>
      </c>
      <c r="CA14" s="203">
        <v>6</v>
      </c>
      <c r="CB14" s="203">
        <v>2</v>
      </c>
      <c r="CC14" s="203">
        <v>2</v>
      </c>
      <c r="CD14" s="206">
        <v>0.66666666666666663</v>
      </c>
      <c r="CE14" s="207">
        <v>5</v>
      </c>
      <c r="CF14" s="207">
        <v>0</v>
      </c>
      <c r="CG14" s="207">
        <v>0</v>
      </c>
      <c r="CH14" s="207">
        <v>2</v>
      </c>
      <c r="CI14" s="207">
        <v>0</v>
      </c>
      <c r="CJ14" s="207">
        <v>0</v>
      </c>
      <c r="CK14" s="203">
        <v>7</v>
      </c>
      <c r="CL14" s="203">
        <v>0</v>
      </c>
      <c r="CM14" s="203">
        <v>0</v>
      </c>
      <c r="CN14" s="208">
        <v>0</v>
      </c>
      <c r="CO14" s="209">
        <v>4</v>
      </c>
      <c r="CP14" s="207">
        <v>1</v>
      </c>
      <c r="CQ14" s="207">
        <v>0</v>
      </c>
      <c r="CR14" s="207">
        <v>2</v>
      </c>
      <c r="CS14" s="207">
        <v>1</v>
      </c>
      <c r="CT14" s="207">
        <v>1</v>
      </c>
      <c r="CU14" s="203">
        <v>6</v>
      </c>
      <c r="CV14" s="203">
        <v>2</v>
      </c>
      <c r="CW14" s="203">
        <v>1</v>
      </c>
      <c r="CX14" s="204">
        <v>0.5</v>
      </c>
      <c r="CY14" s="209"/>
      <c r="CZ14" s="207"/>
      <c r="DA14" s="207"/>
      <c r="DB14" s="207"/>
      <c r="DC14" s="207"/>
      <c r="DD14" s="207"/>
      <c r="DE14" s="203"/>
      <c r="DF14" s="203"/>
      <c r="DG14" s="203"/>
      <c r="DH14" s="204"/>
      <c r="DI14" s="209"/>
      <c r="DJ14" s="207"/>
      <c r="DK14" s="207"/>
      <c r="DL14" s="207"/>
      <c r="DM14" s="207"/>
      <c r="DN14" s="207"/>
      <c r="DO14" s="203"/>
      <c r="DP14" s="203"/>
      <c r="DQ14" s="203"/>
      <c r="DR14" s="204"/>
      <c r="DS14" s="209">
        <v>39</v>
      </c>
      <c r="DT14" s="207">
        <v>4</v>
      </c>
      <c r="DU14" s="207">
        <v>2</v>
      </c>
      <c r="DV14" s="210">
        <v>0.15384615384615385</v>
      </c>
      <c r="DW14" s="207">
        <v>16</v>
      </c>
      <c r="DX14" s="207">
        <v>1</v>
      </c>
      <c r="DY14" s="207">
        <v>2</v>
      </c>
      <c r="DZ14" s="210">
        <v>0.1875</v>
      </c>
      <c r="EA14" s="203">
        <v>55</v>
      </c>
      <c r="EB14" s="203">
        <v>5</v>
      </c>
      <c r="EC14" s="211">
        <v>4</v>
      </c>
      <c r="ED14" s="212">
        <v>0.16363636363636364</v>
      </c>
      <c r="EE14" s="331" t="s">
        <v>289</v>
      </c>
    </row>
    <row r="15" spans="1:137" s="182" customFormat="1" ht="14.25" customHeight="1">
      <c r="A15" s="489"/>
      <c r="B15" s="213" t="s">
        <v>400</v>
      </c>
      <c r="C15" s="214">
        <v>42</v>
      </c>
      <c r="D15" s="215">
        <v>4</v>
      </c>
      <c r="E15" s="215">
        <v>2</v>
      </c>
      <c r="F15" s="215">
        <v>16</v>
      </c>
      <c r="G15" s="215">
        <v>2</v>
      </c>
      <c r="H15" s="215">
        <v>1</v>
      </c>
      <c r="I15" s="216">
        <v>58</v>
      </c>
      <c r="J15" s="216">
        <v>6</v>
      </c>
      <c r="K15" s="216">
        <v>3</v>
      </c>
      <c r="L15" s="212">
        <v>0.15517241379310345</v>
      </c>
      <c r="M15" s="215">
        <v>41</v>
      </c>
      <c r="N15" s="215">
        <v>3</v>
      </c>
      <c r="O15" s="215">
        <v>0</v>
      </c>
      <c r="P15" s="215">
        <v>9</v>
      </c>
      <c r="Q15" s="215">
        <v>0</v>
      </c>
      <c r="R15" s="215">
        <v>0</v>
      </c>
      <c r="S15" s="216">
        <v>50</v>
      </c>
      <c r="T15" s="216">
        <v>3</v>
      </c>
      <c r="U15" s="216">
        <v>0</v>
      </c>
      <c r="V15" s="210">
        <v>0.06</v>
      </c>
      <c r="W15" s="215">
        <v>48</v>
      </c>
      <c r="X15" s="215">
        <v>2</v>
      </c>
      <c r="Y15" s="215">
        <v>2</v>
      </c>
      <c r="Z15" s="215">
        <v>22</v>
      </c>
      <c r="AA15" s="215">
        <v>1</v>
      </c>
      <c r="AB15" s="215">
        <v>2</v>
      </c>
      <c r="AC15" s="216">
        <v>70</v>
      </c>
      <c r="AD15" s="216">
        <v>3</v>
      </c>
      <c r="AE15" s="216">
        <v>4</v>
      </c>
      <c r="AF15" s="210">
        <v>0.1</v>
      </c>
      <c r="AG15" s="215">
        <v>42</v>
      </c>
      <c r="AH15" s="215">
        <v>1</v>
      </c>
      <c r="AI15" s="215">
        <v>8</v>
      </c>
      <c r="AJ15" s="215">
        <v>18</v>
      </c>
      <c r="AK15" s="215">
        <v>0</v>
      </c>
      <c r="AL15" s="215">
        <v>1</v>
      </c>
      <c r="AM15" s="216">
        <v>60</v>
      </c>
      <c r="AN15" s="216">
        <v>1</v>
      </c>
      <c r="AO15" s="216">
        <v>9</v>
      </c>
      <c r="AP15" s="210">
        <v>0.16666666666666666</v>
      </c>
      <c r="AQ15" s="215">
        <v>46</v>
      </c>
      <c r="AR15" s="215">
        <v>3</v>
      </c>
      <c r="AS15" s="215">
        <v>10</v>
      </c>
      <c r="AT15" s="215">
        <v>21</v>
      </c>
      <c r="AU15" s="215">
        <v>3</v>
      </c>
      <c r="AV15" s="215">
        <v>1</v>
      </c>
      <c r="AW15" s="216">
        <v>67</v>
      </c>
      <c r="AX15" s="216">
        <v>6</v>
      </c>
      <c r="AY15" s="216">
        <v>11</v>
      </c>
      <c r="AZ15" s="210">
        <v>0.2537313432835821</v>
      </c>
      <c r="BA15" s="215">
        <v>41</v>
      </c>
      <c r="BB15" s="215">
        <v>4</v>
      </c>
      <c r="BC15" s="215">
        <v>6</v>
      </c>
      <c r="BD15" s="215">
        <v>14</v>
      </c>
      <c r="BE15" s="215">
        <v>1</v>
      </c>
      <c r="BF15" s="215">
        <v>1</v>
      </c>
      <c r="BG15" s="216">
        <v>55</v>
      </c>
      <c r="BH15" s="216">
        <v>5</v>
      </c>
      <c r="BI15" s="216">
        <v>7</v>
      </c>
      <c r="BJ15" s="210">
        <v>0.21818181818181817</v>
      </c>
      <c r="BK15" s="215">
        <v>41</v>
      </c>
      <c r="BL15" s="215">
        <v>2</v>
      </c>
      <c r="BM15" s="215">
        <v>7</v>
      </c>
      <c r="BN15" s="215">
        <v>31</v>
      </c>
      <c r="BO15" s="215">
        <v>0</v>
      </c>
      <c r="BP15" s="215">
        <v>2</v>
      </c>
      <c r="BQ15" s="216">
        <v>72</v>
      </c>
      <c r="BR15" s="216">
        <v>2</v>
      </c>
      <c r="BS15" s="216">
        <v>9</v>
      </c>
      <c r="BT15" s="210">
        <v>0.15277777777777779</v>
      </c>
      <c r="BU15" s="215">
        <v>42</v>
      </c>
      <c r="BV15" s="215">
        <v>4</v>
      </c>
      <c r="BW15" s="215">
        <v>5</v>
      </c>
      <c r="BX15" s="215">
        <v>5</v>
      </c>
      <c r="BY15" s="215">
        <v>0</v>
      </c>
      <c r="BZ15" s="215">
        <v>3</v>
      </c>
      <c r="CA15" s="216">
        <v>47</v>
      </c>
      <c r="CB15" s="216">
        <v>4</v>
      </c>
      <c r="CC15" s="216">
        <v>8</v>
      </c>
      <c r="CD15" s="210">
        <v>0.25531914893617019</v>
      </c>
      <c r="CE15" s="215">
        <v>37</v>
      </c>
      <c r="CF15" s="215">
        <v>2</v>
      </c>
      <c r="CG15" s="215">
        <v>2</v>
      </c>
      <c r="CH15" s="215">
        <v>16</v>
      </c>
      <c r="CI15" s="215">
        <v>2</v>
      </c>
      <c r="CJ15" s="215">
        <v>0</v>
      </c>
      <c r="CK15" s="216">
        <v>53</v>
      </c>
      <c r="CL15" s="216">
        <v>4</v>
      </c>
      <c r="CM15" s="216">
        <v>2</v>
      </c>
      <c r="CN15" s="217">
        <v>0.11320754716981132</v>
      </c>
      <c r="CO15" s="214">
        <v>54</v>
      </c>
      <c r="CP15" s="215">
        <v>4</v>
      </c>
      <c r="CQ15" s="215">
        <v>3</v>
      </c>
      <c r="CR15" s="215">
        <v>18</v>
      </c>
      <c r="CS15" s="215">
        <v>1</v>
      </c>
      <c r="CT15" s="215">
        <v>2</v>
      </c>
      <c r="CU15" s="216">
        <v>72</v>
      </c>
      <c r="CV15" s="216">
        <v>5</v>
      </c>
      <c r="CW15" s="216">
        <v>5</v>
      </c>
      <c r="CX15" s="212">
        <v>0.1388888888888889</v>
      </c>
      <c r="CY15" s="214"/>
      <c r="CZ15" s="215"/>
      <c r="DA15" s="215"/>
      <c r="DB15" s="215"/>
      <c r="DC15" s="215"/>
      <c r="DD15" s="215"/>
      <c r="DE15" s="216"/>
      <c r="DF15" s="216"/>
      <c r="DG15" s="216"/>
      <c r="DH15" s="212"/>
      <c r="DI15" s="214"/>
      <c r="DJ15" s="215"/>
      <c r="DK15" s="215"/>
      <c r="DL15" s="215"/>
      <c r="DM15" s="215"/>
      <c r="DN15" s="215"/>
      <c r="DO15" s="216"/>
      <c r="DP15" s="216"/>
      <c r="DQ15" s="216"/>
      <c r="DR15" s="212"/>
      <c r="DS15" s="214">
        <v>434</v>
      </c>
      <c r="DT15" s="215">
        <v>29</v>
      </c>
      <c r="DU15" s="215">
        <v>45</v>
      </c>
      <c r="DV15" s="210">
        <v>0.17050691244239632</v>
      </c>
      <c r="DW15" s="215">
        <v>170</v>
      </c>
      <c r="DX15" s="215">
        <v>10</v>
      </c>
      <c r="DY15" s="215">
        <v>13</v>
      </c>
      <c r="DZ15" s="210">
        <v>0.13529411764705881</v>
      </c>
      <c r="EA15" s="216">
        <v>604</v>
      </c>
      <c r="EB15" s="216">
        <v>39</v>
      </c>
      <c r="EC15" s="218">
        <v>58</v>
      </c>
      <c r="ED15" s="212">
        <v>0.16059602649006621</v>
      </c>
      <c r="EE15" s="331" t="s">
        <v>289</v>
      </c>
    </row>
    <row r="16" spans="1:137" s="182" customFormat="1" ht="14.25" customHeight="1">
      <c r="A16" s="483" t="s">
        <v>268</v>
      </c>
      <c r="B16" s="202" t="s">
        <v>269</v>
      </c>
      <c r="C16" s="193">
        <v>4</v>
      </c>
      <c r="D16" s="194">
        <v>0</v>
      </c>
      <c r="E16" s="194">
        <v>0</v>
      </c>
      <c r="F16" s="194">
        <v>0</v>
      </c>
      <c r="G16" s="194">
        <v>0</v>
      </c>
      <c r="H16" s="194">
        <v>0</v>
      </c>
      <c r="I16" s="195">
        <v>4</v>
      </c>
      <c r="J16" s="195">
        <v>0</v>
      </c>
      <c r="K16" s="195">
        <v>0</v>
      </c>
      <c r="L16" s="196">
        <v>0</v>
      </c>
      <c r="M16" s="207">
        <v>4</v>
      </c>
      <c r="N16" s="207">
        <v>0</v>
      </c>
      <c r="O16" s="207">
        <v>0</v>
      </c>
      <c r="P16" s="207">
        <v>2</v>
      </c>
      <c r="Q16" s="207">
        <v>0</v>
      </c>
      <c r="R16" s="207">
        <v>0</v>
      </c>
      <c r="S16" s="203">
        <v>6</v>
      </c>
      <c r="T16" s="203">
        <v>0</v>
      </c>
      <c r="U16" s="203">
        <v>0</v>
      </c>
      <c r="V16" s="206">
        <v>0</v>
      </c>
      <c r="W16" s="207">
        <v>5</v>
      </c>
      <c r="X16" s="207">
        <v>0</v>
      </c>
      <c r="Y16" s="207">
        <v>0</v>
      </c>
      <c r="Z16" s="207">
        <v>2</v>
      </c>
      <c r="AA16" s="207">
        <v>0</v>
      </c>
      <c r="AB16" s="207">
        <v>1</v>
      </c>
      <c r="AC16" s="203">
        <v>7</v>
      </c>
      <c r="AD16" s="203">
        <v>0</v>
      </c>
      <c r="AE16" s="203">
        <v>1</v>
      </c>
      <c r="AF16" s="206">
        <v>0.14285714285714285</v>
      </c>
      <c r="AG16" s="207">
        <v>7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3">
        <v>7</v>
      </c>
      <c r="AN16" s="203">
        <v>0</v>
      </c>
      <c r="AO16" s="203">
        <v>0</v>
      </c>
      <c r="AP16" s="206">
        <v>0</v>
      </c>
      <c r="AQ16" s="207">
        <v>4</v>
      </c>
      <c r="AR16" s="207">
        <v>1</v>
      </c>
      <c r="AS16" s="207">
        <v>0</v>
      </c>
      <c r="AT16" s="207">
        <v>2</v>
      </c>
      <c r="AU16" s="207">
        <v>0</v>
      </c>
      <c r="AV16" s="207">
        <v>0</v>
      </c>
      <c r="AW16" s="203">
        <v>6</v>
      </c>
      <c r="AX16" s="203">
        <v>1</v>
      </c>
      <c r="AY16" s="203">
        <v>0</v>
      </c>
      <c r="AZ16" s="206">
        <v>0.16666666666666666</v>
      </c>
      <c r="BA16" s="207">
        <v>4</v>
      </c>
      <c r="BB16" s="207">
        <v>1</v>
      </c>
      <c r="BC16" s="207">
        <v>0</v>
      </c>
      <c r="BD16" s="207">
        <v>2</v>
      </c>
      <c r="BE16" s="207">
        <v>0</v>
      </c>
      <c r="BF16" s="207">
        <v>0</v>
      </c>
      <c r="BG16" s="203">
        <v>6</v>
      </c>
      <c r="BH16" s="203">
        <v>1</v>
      </c>
      <c r="BI16" s="203">
        <v>0</v>
      </c>
      <c r="BJ16" s="206">
        <v>0.16666666666666666</v>
      </c>
      <c r="BK16" s="207">
        <v>6</v>
      </c>
      <c r="BL16" s="207">
        <v>1</v>
      </c>
      <c r="BM16" s="207">
        <v>1</v>
      </c>
      <c r="BN16" s="207">
        <v>0</v>
      </c>
      <c r="BO16" s="207">
        <v>0</v>
      </c>
      <c r="BP16" s="207">
        <v>0</v>
      </c>
      <c r="BQ16" s="203">
        <v>6</v>
      </c>
      <c r="BR16" s="203">
        <v>1</v>
      </c>
      <c r="BS16" s="203">
        <v>1</v>
      </c>
      <c r="BT16" s="206">
        <v>0.33333333333333331</v>
      </c>
      <c r="BU16" s="207">
        <v>5</v>
      </c>
      <c r="BV16" s="207">
        <v>0</v>
      </c>
      <c r="BW16" s="207">
        <v>0</v>
      </c>
      <c r="BX16" s="207">
        <v>3</v>
      </c>
      <c r="BY16" s="207">
        <v>0</v>
      </c>
      <c r="BZ16" s="207">
        <v>0</v>
      </c>
      <c r="CA16" s="203">
        <v>8</v>
      </c>
      <c r="CB16" s="203">
        <v>0</v>
      </c>
      <c r="CC16" s="203">
        <v>0</v>
      </c>
      <c r="CD16" s="206">
        <v>0</v>
      </c>
      <c r="CE16" s="207">
        <v>8</v>
      </c>
      <c r="CF16" s="207">
        <v>1</v>
      </c>
      <c r="CG16" s="207">
        <v>0</v>
      </c>
      <c r="CH16" s="207">
        <v>2</v>
      </c>
      <c r="CI16" s="207">
        <v>0</v>
      </c>
      <c r="CJ16" s="207">
        <v>0</v>
      </c>
      <c r="CK16" s="203">
        <v>10</v>
      </c>
      <c r="CL16" s="203">
        <v>1</v>
      </c>
      <c r="CM16" s="203">
        <v>0</v>
      </c>
      <c r="CN16" s="208">
        <v>0.1</v>
      </c>
      <c r="CO16" s="209">
        <v>3</v>
      </c>
      <c r="CP16" s="207">
        <v>0</v>
      </c>
      <c r="CQ16" s="207">
        <v>1</v>
      </c>
      <c r="CR16" s="207">
        <v>0</v>
      </c>
      <c r="CS16" s="207">
        <v>0</v>
      </c>
      <c r="CT16" s="207">
        <v>0</v>
      </c>
      <c r="CU16" s="203">
        <v>3</v>
      </c>
      <c r="CV16" s="203">
        <v>0</v>
      </c>
      <c r="CW16" s="203">
        <v>1</v>
      </c>
      <c r="CX16" s="204">
        <v>0.33333333333333331</v>
      </c>
      <c r="CY16" s="209"/>
      <c r="CZ16" s="207"/>
      <c r="DA16" s="207"/>
      <c r="DB16" s="207"/>
      <c r="DC16" s="207"/>
      <c r="DD16" s="207"/>
      <c r="DE16" s="203"/>
      <c r="DF16" s="203"/>
      <c r="DG16" s="203"/>
      <c r="DH16" s="204"/>
      <c r="DI16" s="209"/>
      <c r="DJ16" s="207"/>
      <c r="DK16" s="207"/>
      <c r="DL16" s="207"/>
      <c r="DM16" s="207"/>
      <c r="DN16" s="207"/>
      <c r="DO16" s="203"/>
      <c r="DP16" s="203"/>
      <c r="DQ16" s="203"/>
      <c r="DR16" s="204"/>
      <c r="DS16" s="209">
        <v>50</v>
      </c>
      <c r="DT16" s="207">
        <v>4</v>
      </c>
      <c r="DU16" s="207">
        <v>2</v>
      </c>
      <c r="DV16" s="210">
        <v>0.12</v>
      </c>
      <c r="DW16" s="207">
        <v>13</v>
      </c>
      <c r="DX16" s="207">
        <v>0</v>
      </c>
      <c r="DY16" s="207">
        <v>1</v>
      </c>
      <c r="DZ16" s="210">
        <v>7.6923076923076927E-2</v>
      </c>
      <c r="EA16" s="203">
        <v>63</v>
      </c>
      <c r="EB16" s="203">
        <v>4</v>
      </c>
      <c r="EC16" s="211">
        <v>3</v>
      </c>
      <c r="ED16" s="212">
        <v>0.1111111111111111</v>
      </c>
      <c r="EE16" s="331" t="s">
        <v>289</v>
      </c>
    </row>
    <row r="17" spans="1:135" s="182" customFormat="1" ht="14.25" customHeight="1">
      <c r="A17" s="484"/>
      <c r="B17" s="202" t="s">
        <v>270</v>
      </c>
      <c r="C17" s="193">
        <v>4</v>
      </c>
      <c r="D17" s="194">
        <v>0</v>
      </c>
      <c r="E17" s="194">
        <v>0</v>
      </c>
      <c r="F17" s="194">
        <v>2</v>
      </c>
      <c r="G17" s="194">
        <v>0</v>
      </c>
      <c r="H17" s="194">
        <v>0</v>
      </c>
      <c r="I17" s="203">
        <v>6</v>
      </c>
      <c r="J17" s="203">
        <v>0</v>
      </c>
      <c r="K17" s="203">
        <v>0</v>
      </c>
      <c r="L17" s="204">
        <v>0</v>
      </c>
      <c r="M17" s="207">
        <v>7</v>
      </c>
      <c r="N17" s="207">
        <v>0</v>
      </c>
      <c r="O17" s="207">
        <v>0</v>
      </c>
      <c r="P17" s="207">
        <v>3</v>
      </c>
      <c r="Q17" s="207">
        <v>0</v>
      </c>
      <c r="R17" s="207">
        <v>0</v>
      </c>
      <c r="S17" s="203">
        <v>10</v>
      </c>
      <c r="T17" s="203">
        <v>0</v>
      </c>
      <c r="U17" s="203">
        <v>0</v>
      </c>
      <c r="V17" s="206">
        <v>0</v>
      </c>
      <c r="W17" s="207">
        <v>5</v>
      </c>
      <c r="X17" s="207">
        <v>0</v>
      </c>
      <c r="Y17" s="207">
        <v>1</v>
      </c>
      <c r="Z17" s="207">
        <v>2</v>
      </c>
      <c r="AA17" s="207">
        <v>0</v>
      </c>
      <c r="AB17" s="207">
        <v>0</v>
      </c>
      <c r="AC17" s="203">
        <v>7</v>
      </c>
      <c r="AD17" s="203">
        <v>0</v>
      </c>
      <c r="AE17" s="203">
        <v>1</v>
      </c>
      <c r="AF17" s="206">
        <v>0.14285714285714285</v>
      </c>
      <c r="AG17" s="207">
        <v>3</v>
      </c>
      <c r="AH17" s="207">
        <v>0</v>
      </c>
      <c r="AI17" s="207">
        <v>0</v>
      </c>
      <c r="AJ17" s="207">
        <v>1</v>
      </c>
      <c r="AK17" s="207">
        <v>0</v>
      </c>
      <c r="AL17" s="207">
        <v>0</v>
      </c>
      <c r="AM17" s="203">
        <v>4</v>
      </c>
      <c r="AN17" s="203">
        <v>0</v>
      </c>
      <c r="AO17" s="203">
        <v>0</v>
      </c>
      <c r="AP17" s="206">
        <v>0</v>
      </c>
      <c r="AQ17" s="207">
        <v>6</v>
      </c>
      <c r="AR17" s="207">
        <v>0</v>
      </c>
      <c r="AS17" s="207">
        <v>0</v>
      </c>
      <c r="AT17" s="207">
        <v>2</v>
      </c>
      <c r="AU17" s="207">
        <v>0</v>
      </c>
      <c r="AV17" s="207">
        <v>0</v>
      </c>
      <c r="AW17" s="203">
        <v>8</v>
      </c>
      <c r="AX17" s="203">
        <v>0</v>
      </c>
      <c r="AY17" s="203">
        <v>0</v>
      </c>
      <c r="AZ17" s="206">
        <v>0</v>
      </c>
      <c r="BA17" s="207">
        <v>5</v>
      </c>
      <c r="BB17" s="207">
        <v>0</v>
      </c>
      <c r="BC17" s="207">
        <v>0</v>
      </c>
      <c r="BD17" s="207">
        <v>1</v>
      </c>
      <c r="BE17" s="207">
        <v>0</v>
      </c>
      <c r="BF17" s="207">
        <v>1</v>
      </c>
      <c r="BG17" s="203">
        <v>6</v>
      </c>
      <c r="BH17" s="203">
        <v>0</v>
      </c>
      <c r="BI17" s="203">
        <v>1</v>
      </c>
      <c r="BJ17" s="206">
        <v>0.16666666666666666</v>
      </c>
      <c r="BK17" s="207">
        <v>1</v>
      </c>
      <c r="BL17" s="207">
        <v>0</v>
      </c>
      <c r="BM17" s="207">
        <v>1</v>
      </c>
      <c r="BN17" s="207">
        <v>1</v>
      </c>
      <c r="BO17" s="207">
        <v>0</v>
      </c>
      <c r="BP17" s="207">
        <v>0</v>
      </c>
      <c r="BQ17" s="203">
        <v>2</v>
      </c>
      <c r="BR17" s="203">
        <v>0</v>
      </c>
      <c r="BS17" s="203">
        <v>1</v>
      </c>
      <c r="BT17" s="206">
        <v>0.5</v>
      </c>
      <c r="BU17" s="207">
        <v>2</v>
      </c>
      <c r="BV17" s="207">
        <v>1</v>
      </c>
      <c r="BW17" s="207">
        <v>0</v>
      </c>
      <c r="BX17" s="207">
        <v>2</v>
      </c>
      <c r="BY17" s="207">
        <v>0</v>
      </c>
      <c r="BZ17" s="207">
        <v>0</v>
      </c>
      <c r="CA17" s="203">
        <v>4</v>
      </c>
      <c r="CB17" s="203">
        <v>1</v>
      </c>
      <c r="CC17" s="203">
        <v>0</v>
      </c>
      <c r="CD17" s="206">
        <v>0.25</v>
      </c>
      <c r="CE17" s="207">
        <v>3</v>
      </c>
      <c r="CF17" s="207">
        <v>0</v>
      </c>
      <c r="CG17" s="207">
        <v>0</v>
      </c>
      <c r="CH17" s="207">
        <v>1</v>
      </c>
      <c r="CI17" s="207">
        <v>0</v>
      </c>
      <c r="CJ17" s="207">
        <v>0</v>
      </c>
      <c r="CK17" s="203">
        <v>4</v>
      </c>
      <c r="CL17" s="203">
        <v>0</v>
      </c>
      <c r="CM17" s="203">
        <v>0</v>
      </c>
      <c r="CN17" s="208">
        <v>0</v>
      </c>
      <c r="CO17" s="209">
        <v>5</v>
      </c>
      <c r="CP17" s="207">
        <v>0</v>
      </c>
      <c r="CQ17" s="207">
        <v>2</v>
      </c>
      <c r="CR17" s="207">
        <v>2</v>
      </c>
      <c r="CS17" s="207">
        <v>0</v>
      </c>
      <c r="CT17" s="207">
        <v>0</v>
      </c>
      <c r="CU17" s="203">
        <v>7</v>
      </c>
      <c r="CV17" s="203">
        <v>0</v>
      </c>
      <c r="CW17" s="203">
        <v>2</v>
      </c>
      <c r="CX17" s="204">
        <v>0.2857142857142857</v>
      </c>
      <c r="CY17" s="209"/>
      <c r="CZ17" s="207"/>
      <c r="DA17" s="207"/>
      <c r="DB17" s="207"/>
      <c r="DC17" s="207"/>
      <c r="DD17" s="207"/>
      <c r="DE17" s="203"/>
      <c r="DF17" s="203"/>
      <c r="DG17" s="203"/>
      <c r="DH17" s="204"/>
      <c r="DI17" s="209"/>
      <c r="DJ17" s="207"/>
      <c r="DK17" s="207"/>
      <c r="DL17" s="207"/>
      <c r="DM17" s="207"/>
      <c r="DN17" s="207"/>
      <c r="DO17" s="203"/>
      <c r="DP17" s="203"/>
      <c r="DQ17" s="203"/>
      <c r="DR17" s="204"/>
      <c r="DS17" s="209">
        <v>41</v>
      </c>
      <c r="DT17" s="207">
        <v>1</v>
      </c>
      <c r="DU17" s="207">
        <v>4</v>
      </c>
      <c r="DV17" s="210">
        <v>0.12195121951219512</v>
      </c>
      <c r="DW17" s="207">
        <v>17</v>
      </c>
      <c r="DX17" s="207">
        <v>0</v>
      </c>
      <c r="DY17" s="207">
        <v>1</v>
      </c>
      <c r="DZ17" s="210">
        <v>5.8823529411764705E-2</v>
      </c>
      <c r="EA17" s="203">
        <v>58</v>
      </c>
      <c r="EB17" s="203">
        <v>1</v>
      </c>
      <c r="EC17" s="211">
        <v>5</v>
      </c>
      <c r="ED17" s="212">
        <v>0.10344827586206896</v>
      </c>
      <c r="EE17" s="331" t="s">
        <v>289</v>
      </c>
    </row>
    <row r="18" spans="1:135" s="182" customFormat="1" ht="14.25" customHeight="1">
      <c r="A18" s="484"/>
      <c r="B18" s="202" t="s">
        <v>271</v>
      </c>
      <c r="C18" s="193">
        <v>5</v>
      </c>
      <c r="D18" s="194">
        <v>0</v>
      </c>
      <c r="E18" s="194">
        <v>0</v>
      </c>
      <c r="F18" s="194">
        <v>0</v>
      </c>
      <c r="G18" s="194">
        <v>0</v>
      </c>
      <c r="H18" s="194">
        <v>0</v>
      </c>
      <c r="I18" s="203">
        <v>5</v>
      </c>
      <c r="J18" s="203">
        <v>0</v>
      </c>
      <c r="K18" s="203">
        <v>0</v>
      </c>
      <c r="L18" s="204">
        <v>0</v>
      </c>
      <c r="M18" s="207">
        <v>7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03">
        <v>7</v>
      </c>
      <c r="T18" s="203">
        <v>0</v>
      </c>
      <c r="U18" s="203">
        <v>0</v>
      </c>
      <c r="V18" s="206">
        <v>0</v>
      </c>
      <c r="W18" s="207">
        <v>2</v>
      </c>
      <c r="X18" s="207">
        <v>0</v>
      </c>
      <c r="Y18" s="207">
        <v>0</v>
      </c>
      <c r="Z18" s="207">
        <v>1</v>
      </c>
      <c r="AA18" s="207">
        <v>0</v>
      </c>
      <c r="AB18" s="207">
        <v>0</v>
      </c>
      <c r="AC18" s="203">
        <v>3</v>
      </c>
      <c r="AD18" s="203">
        <v>0</v>
      </c>
      <c r="AE18" s="203">
        <v>0</v>
      </c>
      <c r="AF18" s="206">
        <v>0</v>
      </c>
      <c r="AG18" s="207">
        <v>5</v>
      </c>
      <c r="AH18" s="207">
        <v>0</v>
      </c>
      <c r="AI18" s="207">
        <v>1</v>
      </c>
      <c r="AJ18" s="207">
        <v>1</v>
      </c>
      <c r="AK18" s="207">
        <v>0</v>
      </c>
      <c r="AL18" s="207">
        <v>0</v>
      </c>
      <c r="AM18" s="203">
        <v>6</v>
      </c>
      <c r="AN18" s="203">
        <v>0</v>
      </c>
      <c r="AO18" s="203">
        <v>1</v>
      </c>
      <c r="AP18" s="206">
        <v>0.16666666666666666</v>
      </c>
      <c r="AQ18" s="207">
        <v>3</v>
      </c>
      <c r="AR18" s="207">
        <v>1</v>
      </c>
      <c r="AS18" s="207">
        <v>0</v>
      </c>
      <c r="AT18" s="207">
        <v>3</v>
      </c>
      <c r="AU18" s="207">
        <v>0</v>
      </c>
      <c r="AV18" s="207">
        <v>0</v>
      </c>
      <c r="AW18" s="203">
        <v>6</v>
      </c>
      <c r="AX18" s="203">
        <v>1</v>
      </c>
      <c r="AY18" s="203">
        <v>0</v>
      </c>
      <c r="AZ18" s="206">
        <v>0.16666666666666666</v>
      </c>
      <c r="BA18" s="207">
        <v>4</v>
      </c>
      <c r="BB18" s="207">
        <v>0</v>
      </c>
      <c r="BC18" s="207">
        <v>0</v>
      </c>
      <c r="BD18" s="207">
        <v>2</v>
      </c>
      <c r="BE18" s="207">
        <v>0</v>
      </c>
      <c r="BF18" s="207">
        <v>0</v>
      </c>
      <c r="BG18" s="203">
        <v>6</v>
      </c>
      <c r="BH18" s="203">
        <v>0</v>
      </c>
      <c r="BI18" s="203">
        <v>0</v>
      </c>
      <c r="BJ18" s="206">
        <v>0</v>
      </c>
      <c r="BK18" s="207">
        <v>5</v>
      </c>
      <c r="BL18" s="207">
        <v>1</v>
      </c>
      <c r="BM18" s="207">
        <v>0</v>
      </c>
      <c r="BN18" s="207">
        <v>1</v>
      </c>
      <c r="BO18" s="207">
        <v>0</v>
      </c>
      <c r="BP18" s="207">
        <v>1</v>
      </c>
      <c r="BQ18" s="203">
        <v>6</v>
      </c>
      <c r="BR18" s="203">
        <v>1</v>
      </c>
      <c r="BS18" s="203">
        <v>1</v>
      </c>
      <c r="BT18" s="206">
        <v>0.33333333333333331</v>
      </c>
      <c r="BU18" s="207">
        <v>3</v>
      </c>
      <c r="BV18" s="207">
        <v>0</v>
      </c>
      <c r="BW18" s="207">
        <v>1</v>
      </c>
      <c r="BX18" s="207">
        <v>1</v>
      </c>
      <c r="BY18" s="207">
        <v>0</v>
      </c>
      <c r="BZ18" s="207">
        <v>0</v>
      </c>
      <c r="CA18" s="203">
        <v>4</v>
      </c>
      <c r="CB18" s="203">
        <v>0</v>
      </c>
      <c r="CC18" s="203">
        <v>1</v>
      </c>
      <c r="CD18" s="206">
        <v>0.25</v>
      </c>
      <c r="CE18" s="207">
        <v>3</v>
      </c>
      <c r="CF18" s="207">
        <v>0</v>
      </c>
      <c r="CG18" s="207">
        <v>0</v>
      </c>
      <c r="CH18" s="207">
        <v>0</v>
      </c>
      <c r="CI18" s="207">
        <v>0</v>
      </c>
      <c r="CJ18" s="207">
        <v>0</v>
      </c>
      <c r="CK18" s="203">
        <v>3</v>
      </c>
      <c r="CL18" s="203">
        <v>0</v>
      </c>
      <c r="CM18" s="203">
        <v>0</v>
      </c>
      <c r="CN18" s="208">
        <v>0</v>
      </c>
      <c r="CO18" s="209">
        <v>6</v>
      </c>
      <c r="CP18" s="207">
        <v>0</v>
      </c>
      <c r="CQ18" s="207">
        <v>1</v>
      </c>
      <c r="CR18" s="207">
        <v>1</v>
      </c>
      <c r="CS18" s="207">
        <v>0</v>
      </c>
      <c r="CT18" s="207">
        <v>0</v>
      </c>
      <c r="CU18" s="203">
        <v>7</v>
      </c>
      <c r="CV18" s="203">
        <v>0</v>
      </c>
      <c r="CW18" s="203">
        <v>1</v>
      </c>
      <c r="CX18" s="204">
        <v>0.14285714285714285</v>
      </c>
      <c r="CY18" s="209"/>
      <c r="CZ18" s="207"/>
      <c r="DA18" s="207"/>
      <c r="DB18" s="207"/>
      <c r="DC18" s="207"/>
      <c r="DD18" s="207"/>
      <c r="DE18" s="203"/>
      <c r="DF18" s="203"/>
      <c r="DG18" s="203"/>
      <c r="DH18" s="204"/>
      <c r="DI18" s="209"/>
      <c r="DJ18" s="207"/>
      <c r="DK18" s="207"/>
      <c r="DL18" s="207"/>
      <c r="DM18" s="207"/>
      <c r="DN18" s="207"/>
      <c r="DO18" s="203"/>
      <c r="DP18" s="203"/>
      <c r="DQ18" s="203"/>
      <c r="DR18" s="204"/>
      <c r="DS18" s="209">
        <v>43</v>
      </c>
      <c r="DT18" s="207">
        <v>2</v>
      </c>
      <c r="DU18" s="207">
        <v>3</v>
      </c>
      <c r="DV18" s="210">
        <v>0.11627906976744186</v>
      </c>
      <c r="DW18" s="207">
        <v>10</v>
      </c>
      <c r="DX18" s="207">
        <v>0</v>
      </c>
      <c r="DY18" s="207">
        <v>1</v>
      </c>
      <c r="DZ18" s="210">
        <v>0.1</v>
      </c>
      <c r="EA18" s="203">
        <v>53</v>
      </c>
      <c r="EB18" s="203">
        <v>2</v>
      </c>
      <c r="EC18" s="211">
        <v>4</v>
      </c>
      <c r="ED18" s="212">
        <v>0.11320754716981132</v>
      </c>
      <c r="EE18" s="331" t="s">
        <v>289</v>
      </c>
    </row>
    <row r="19" spans="1:135" s="182" customFormat="1" ht="14.25" customHeight="1">
      <c r="A19" s="484"/>
      <c r="B19" s="202" t="s">
        <v>272</v>
      </c>
      <c r="C19" s="193">
        <v>1</v>
      </c>
      <c r="D19" s="194">
        <v>0</v>
      </c>
      <c r="E19" s="194">
        <v>0</v>
      </c>
      <c r="F19" s="194">
        <v>3</v>
      </c>
      <c r="G19" s="194">
        <v>0</v>
      </c>
      <c r="H19" s="194">
        <v>0</v>
      </c>
      <c r="I19" s="203">
        <v>4</v>
      </c>
      <c r="J19" s="203">
        <v>0</v>
      </c>
      <c r="K19" s="203">
        <v>0</v>
      </c>
      <c r="L19" s="204">
        <v>0</v>
      </c>
      <c r="M19" s="207">
        <v>2</v>
      </c>
      <c r="N19" s="207">
        <v>0</v>
      </c>
      <c r="O19" s="207">
        <v>0</v>
      </c>
      <c r="P19" s="207">
        <v>5</v>
      </c>
      <c r="Q19" s="207">
        <v>0</v>
      </c>
      <c r="R19" s="207">
        <v>0</v>
      </c>
      <c r="S19" s="203">
        <v>7</v>
      </c>
      <c r="T19" s="203">
        <v>0</v>
      </c>
      <c r="U19" s="203">
        <v>0</v>
      </c>
      <c r="V19" s="206">
        <v>0</v>
      </c>
      <c r="W19" s="207">
        <v>6</v>
      </c>
      <c r="X19" s="207">
        <v>3</v>
      </c>
      <c r="Y19" s="207">
        <v>1</v>
      </c>
      <c r="Z19" s="207">
        <v>2</v>
      </c>
      <c r="AA19" s="207">
        <v>1</v>
      </c>
      <c r="AB19" s="207">
        <v>0</v>
      </c>
      <c r="AC19" s="203">
        <v>8</v>
      </c>
      <c r="AD19" s="203">
        <v>4</v>
      </c>
      <c r="AE19" s="203">
        <v>1</v>
      </c>
      <c r="AF19" s="206">
        <v>0.625</v>
      </c>
      <c r="AG19" s="207">
        <v>8</v>
      </c>
      <c r="AH19" s="207">
        <v>0</v>
      </c>
      <c r="AI19" s="207">
        <v>0</v>
      </c>
      <c r="AJ19" s="207">
        <v>0</v>
      </c>
      <c r="AK19" s="207">
        <v>0</v>
      </c>
      <c r="AL19" s="207">
        <v>1</v>
      </c>
      <c r="AM19" s="203">
        <v>8</v>
      </c>
      <c r="AN19" s="203">
        <v>0</v>
      </c>
      <c r="AO19" s="203">
        <v>1</v>
      </c>
      <c r="AP19" s="206">
        <v>0.125</v>
      </c>
      <c r="AQ19" s="207">
        <v>2</v>
      </c>
      <c r="AR19" s="207">
        <v>0</v>
      </c>
      <c r="AS19" s="207">
        <v>0</v>
      </c>
      <c r="AT19" s="207">
        <v>3</v>
      </c>
      <c r="AU19" s="207">
        <v>1</v>
      </c>
      <c r="AV19" s="207">
        <v>0</v>
      </c>
      <c r="AW19" s="203">
        <v>5</v>
      </c>
      <c r="AX19" s="203">
        <v>1</v>
      </c>
      <c r="AY19" s="203">
        <v>0</v>
      </c>
      <c r="AZ19" s="206">
        <v>0.2</v>
      </c>
      <c r="BA19" s="207">
        <v>6</v>
      </c>
      <c r="BB19" s="207">
        <v>1</v>
      </c>
      <c r="BC19" s="207">
        <v>0</v>
      </c>
      <c r="BD19" s="207">
        <v>2</v>
      </c>
      <c r="BE19" s="207">
        <v>0</v>
      </c>
      <c r="BF19" s="207">
        <v>0</v>
      </c>
      <c r="BG19" s="203">
        <v>8</v>
      </c>
      <c r="BH19" s="203">
        <v>1</v>
      </c>
      <c r="BI19" s="203">
        <v>0</v>
      </c>
      <c r="BJ19" s="206">
        <v>0.125</v>
      </c>
      <c r="BK19" s="207">
        <v>3</v>
      </c>
      <c r="BL19" s="207">
        <v>0</v>
      </c>
      <c r="BM19" s="207">
        <v>0</v>
      </c>
      <c r="BN19" s="207">
        <v>3</v>
      </c>
      <c r="BO19" s="207">
        <v>0</v>
      </c>
      <c r="BP19" s="207">
        <v>0</v>
      </c>
      <c r="BQ19" s="203">
        <v>6</v>
      </c>
      <c r="BR19" s="203">
        <v>0</v>
      </c>
      <c r="BS19" s="203">
        <v>0</v>
      </c>
      <c r="BT19" s="206">
        <v>0</v>
      </c>
      <c r="BU19" s="207">
        <v>3</v>
      </c>
      <c r="BV19" s="207">
        <v>1</v>
      </c>
      <c r="BW19" s="207">
        <v>1</v>
      </c>
      <c r="BX19" s="207">
        <v>2</v>
      </c>
      <c r="BY19" s="207">
        <v>0</v>
      </c>
      <c r="BZ19" s="207">
        <v>0</v>
      </c>
      <c r="CA19" s="203">
        <v>5</v>
      </c>
      <c r="CB19" s="203">
        <v>1</v>
      </c>
      <c r="CC19" s="203">
        <v>1</v>
      </c>
      <c r="CD19" s="206">
        <v>0.4</v>
      </c>
      <c r="CE19" s="207">
        <v>8</v>
      </c>
      <c r="CF19" s="207">
        <v>0</v>
      </c>
      <c r="CG19" s="207">
        <v>1</v>
      </c>
      <c r="CH19" s="207">
        <v>1</v>
      </c>
      <c r="CI19" s="207">
        <v>0</v>
      </c>
      <c r="CJ19" s="207">
        <v>0</v>
      </c>
      <c r="CK19" s="203">
        <v>9</v>
      </c>
      <c r="CL19" s="203">
        <v>0</v>
      </c>
      <c r="CM19" s="203">
        <v>1</v>
      </c>
      <c r="CN19" s="208">
        <v>0.1111111111111111</v>
      </c>
      <c r="CO19" s="209">
        <v>3</v>
      </c>
      <c r="CP19" s="207">
        <v>0</v>
      </c>
      <c r="CQ19" s="207">
        <v>0</v>
      </c>
      <c r="CR19" s="207">
        <v>2</v>
      </c>
      <c r="CS19" s="207">
        <v>0</v>
      </c>
      <c r="CT19" s="207">
        <v>0</v>
      </c>
      <c r="CU19" s="203">
        <v>5</v>
      </c>
      <c r="CV19" s="203">
        <v>0</v>
      </c>
      <c r="CW19" s="203">
        <v>0</v>
      </c>
      <c r="CX19" s="204">
        <v>0</v>
      </c>
      <c r="CY19" s="209"/>
      <c r="CZ19" s="207"/>
      <c r="DA19" s="207"/>
      <c r="DB19" s="207"/>
      <c r="DC19" s="207"/>
      <c r="DD19" s="207"/>
      <c r="DE19" s="203"/>
      <c r="DF19" s="203"/>
      <c r="DG19" s="203"/>
      <c r="DH19" s="204"/>
      <c r="DI19" s="209"/>
      <c r="DJ19" s="207"/>
      <c r="DK19" s="207"/>
      <c r="DL19" s="207"/>
      <c r="DM19" s="207"/>
      <c r="DN19" s="207"/>
      <c r="DO19" s="203"/>
      <c r="DP19" s="203"/>
      <c r="DQ19" s="203"/>
      <c r="DR19" s="204"/>
      <c r="DS19" s="209">
        <v>42</v>
      </c>
      <c r="DT19" s="207">
        <v>5</v>
      </c>
      <c r="DU19" s="207">
        <v>3</v>
      </c>
      <c r="DV19" s="210">
        <v>0.19047619047619047</v>
      </c>
      <c r="DW19" s="207">
        <v>23</v>
      </c>
      <c r="DX19" s="207">
        <v>2</v>
      </c>
      <c r="DY19" s="207">
        <v>1</v>
      </c>
      <c r="DZ19" s="210">
        <v>0.13043478260869565</v>
      </c>
      <c r="EA19" s="203">
        <v>65</v>
      </c>
      <c r="EB19" s="203">
        <v>7</v>
      </c>
      <c r="EC19" s="211">
        <v>4</v>
      </c>
      <c r="ED19" s="212">
        <v>0.16923076923076924</v>
      </c>
      <c r="EE19" s="331" t="s">
        <v>289</v>
      </c>
    </row>
    <row r="20" spans="1:135" s="182" customFormat="1" ht="14.25" customHeight="1">
      <c r="A20" s="484"/>
      <c r="B20" s="202" t="s">
        <v>273</v>
      </c>
      <c r="C20" s="193">
        <v>4</v>
      </c>
      <c r="D20" s="194">
        <v>0</v>
      </c>
      <c r="E20" s="194">
        <v>0</v>
      </c>
      <c r="F20" s="194">
        <v>1</v>
      </c>
      <c r="G20" s="194">
        <v>0</v>
      </c>
      <c r="H20" s="194">
        <v>0</v>
      </c>
      <c r="I20" s="203">
        <v>5</v>
      </c>
      <c r="J20" s="203">
        <v>0</v>
      </c>
      <c r="K20" s="203">
        <v>0</v>
      </c>
      <c r="L20" s="204">
        <v>0</v>
      </c>
      <c r="M20" s="207">
        <v>6</v>
      </c>
      <c r="N20" s="207">
        <v>0</v>
      </c>
      <c r="O20" s="207">
        <v>0</v>
      </c>
      <c r="P20" s="207">
        <v>1</v>
      </c>
      <c r="Q20" s="207">
        <v>0</v>
      </c>
      <c r="R20" s="207">
        <v>0</v>
      </c>
      <c r="S20" s="203">
        <v>7</v>
      </c>
      <c r="T20" s="203">
        <v>0</v>
      </c>
      <c r="U20" s="203">
        <v>0</v>
      </c>
      <c r="V20" s="206">
        <v>0</v>
      </c>
      <c r="W20" s="207">
        <v>1</v>
      </c>
      <c r="X20" s="207">
        <v>0</v>
      </c>
      <c r="Y20" s="207">
        <v>1</v>
      </c>
      <c r="Z20" s="207">
        <v>1</v>
      </c>
      <c r="AA20" s="207">
        <v>0</v>
      </c>
      <c r="AB20" s="207">
        <v>0</v>
      </c>
      <c r="AC20" s="203">
        <v>2</v>
      </c>
      <c r="AD20" s="203">
        <v>0</v>
      </c>
      <c r="AE20" s="203">
        <v>1</v>
      </c>
      <c r="AF20" s="206">
        <v>0.5</v>
      </c>
      <c r="AG20" s="207">
        <v>5</v>
      </c>
      <c r="AH20" s="207">
        <v>0</v>
      </c>
      <c r="AI20" s="207">
        <v>0</v>
      </c>
      <c r="AJ20" s="207">
        <v>1</v>
      </c>
      <c r="AK20" s="207">
        <v>0</v>
      </c>
      <c r="AL20" s="207">
        <v>0</v>
      </c>
      <c r="AM20" s="203">
        <v>6</v>
      </c>
      <c r="AN20" s="203">
        <v>0</v>
      </c>
      <c r="AO20" s="203">
        <v>0</v>
      </c>
      <c r="AP20" s="206">
        <v>0</v>
      </c>
      <c r="AQ20" s="207">
        <v>2</v>
      </c>
      <c r="AR20" s="207">
        <v>0</v>
      </c>
      <c r="AS20" s="207">
        <v>0</v>
      </c>
      <c r="AT20" s="207">
        <v>0</v>
      </c>
      <c r="AU20" s="207">
        <v>0</v>
      </c>
      <c r="AV20" s="207">
        <v>1</v>
      </c>
      <c r="AW20" s="203">
        <v>2</v>
      </c>
      <c r="AX20" s="203">
        <v>0</v>
      </c>
      <c r="AY20" s="203">
        <v>1</v>
      </c>
      <c r="AZ20" s="206">
        <v>0.5</v>
      </c>
      <c r="BA20" s="207">
        <v>5</v>
      </c>
      <c r="BB20" s="207">
        <v>0</v>
      </c>
      <c r="BC20" s="207">
        <v>0</v>
      </c>
      <c r="BD20" s="207">
        <v>0</v>
      </c>
      <c r="BE20" s="207">
        <v>0</v>
      </c>
      <c r="BF20" s="207">
        <v>0</v>
      </c>
      <c r="BG20" s="203">
        <v>5</v>
      </c>
      <c r="BH20" s="203">
        <v>0</v>
      </c>
      <c r="BI20" s="203">
        <v>0</v>
      </c>
      <c r="BJ20" s="206">
        <v>0</v>
      </c>
      <c r="BK20" s="207">
        <v>3</v>
      </c>
      <c r="BL20" s="207">
        <v>0</v>
      </c>
      <c r="BM20" s="207">
        <v>0</v>
      </c>
      <c r="BN20" s="207">
        <v>1</v>
      </c>
      <c r="BO20" s="207">
        <v>0</v>
      </c>
      <c r="BP20" s="207">
        <v>0</v>
      </c>
      <c r="BQ20" s="203">
        <v>4</v>
      </c>
      <c r="BR20" s="203">
        <v>0</v>
      </c>
      <c r="BS20" s="203">
        <v>0</v>
      </c>
      <c r="BT20" s="206">
        <v>0</v>
      </c>
      <c r="BU20" s="207">
        <v>5</v>
      </c>
      <c r="BV20" s="207">
        <v>0</v>
      </c>
      <c r="BW20" s="207">
        <v>0</v>
      </c>
      <c r="BX20" s="207">
        <v>0</v>
      </c>
      <c r="BY20" s="207">
        <v>0</v>
      </c>
      <c r="BZ20" s="207">
        <v>0</v>
      </c>
      <c r="CA20" s="203">
        <v>5</v>
      </c>
      <c r="CB20" s="203">
        <v>0</v>
      </c>
      <c r="CC20" s="203">
        <v>0</v>
      </c>
      <c r="CD20" s="206">
        <v>0</v>
      </c>
      <c r="CE20" s="207">
        <v>5</v>
      </c>
      <c r="CF20" s="207">
        <v>0</v>
      </c>
      <c r="CG20" s="207">
        <v>0</v>
      </c>
      <c r="CH20" s="207">
        <v>2</v>
      </c>
      <c r="CI20" s="207">
        <v>0</v>
      </c>
      <c r="CJ20" s="207">
        <v>0</v>
      </c>
      <c r="CK20" s="203">
        <v>7</v>
      </c>
      <c r="CL20" s="203">
        <v>0</v>
      </c>
      <c r="CM20" s="203">
        <v>0</v>
      </c>
      <c r="CN20" s="208">
        <v>0</v>
      </c>
      <c r="CO20" s="209">
        <v>5</v>
      </c>
      <c r="CP20" s="207">
        <v>0</v>
      </c>
      <c r="CQ20" s="207">
        <v>0</v>
      </c>
      <c r="CR20" s="207">
        <v>0</v>
      </c>
      <c r="CS20" s="207">
        <v>0</v>
      </c>
      <c r="CT20" s="207">
        <v>0</v>
      </c>
      <c r="CU20" s="203">
        <v>5</v>
      </c>
      <c r="CV20" s="203">
        <v>0</v>
      </c>
      <c r="CW20" s="203">
        <v>0</v>
      </c>
      <c r="CX20" s="204">
        <v>0</v>
      </c>
      <c r="CY20" s="209"/>
      <c r="CZ20" s="207"/>
      <c r="DA20" s="207"/>
      <c r="DB20" s="207"/>
      <c r="DC20" s="207"/>
      <c r="DD20" s="207"/>
      <c r="DE20" s="203"/>
      <c r="DF20" s="203"/>
      <c r="DG20" s="203"/>
      <c r="DH20" s="204"/>
      <c r="DI20" s="209"/>
      <c r="DJ20" s="207"/>
      <c r="DK20" s="207"/>
      <c r="DL20" s="207"/>
      <c r="DM20" s="207"/>
      <c r="DN20" s="207"/>
      <c r="DO20" s="203"/>
      <c r="DP20" s="203"/>
      <c r="DQ20" s="203"/>
      <c r="DR20" s="204"/>
      <c r="DS20" s="209">
        <v>41</v>
      </c>
      <c r="DT20" s="207">
        <v>0</v>
      </c>
      <c r="DU20" s="207">
        <v>1</v>
      </c>
      <c r="DV20" s="210">
        <v>2.4390243902439025E-2</v>
      </c>
      <c r="DW20" s="207">
        <v>7</v>
      </c>
      <c r="DX20" s="207">
        <v>0</v>
      </c>
      <c r="DY20" s="207">
        <v>1</v>
      </c>
      <c r="DZ20" s="210">
        <v>0.14285714285714285</v>
      </c>
      <c r="EA20" s="203">
        <v>48</v>
      </c>
      <c r="EB20" s="203">
        <v>0</v>
      </c>
      <c r="EC20" s="211">
        <v>2</v>
      </c>
      <c r="ED20" s="212">
        <v>4.1666666666666664E-2</v>
      </c>
      <c r="EE20" s="331" t="s">
        <v>289</v>
      </c>
    </row>
    <row r="21" spans="1:135" s="182" customFormat="1" ht="14.25" customHeight="1">
      <c r="A21" s="484"/>
      <c r="B21" s="202" t="s">
        <v>274</v>
      </c>
      <c r="C21" s="193">
        <v>5</v>
      </c>
      <c r="D21" s="194">
        <v>0</v>
      </c>
      <c r="E21" s="194">
        <v>0</v>
      </c>
      <c r="F21" s="194">
        <v>1</v>
      </c>
      <c r="G21" s="194">
        <v>0</v>
      </c>
      <c r="H21" s="194">
        <v>0</v>
      </c>
      <c r="I21" s="203">
        <v>6</v>
      </c>
      <c r="J21" s="203">
        <v>0</v>
      </c>
      <c r="K21" s="203">
        <v>0</v>
      </c>
      <c r="L21" s="204">
        <v>0</v>
      </c>
      <c r="M21" s="207">
        <v>3</v>
      </c>
      <c r="N21" s="207">
        <v>0</v>
      </c>
      <c r="O21" s="207">
        <v>0</v>
      </c>
      <c r="P21" s="207">
        <v>2</v>
      </c>
      <c r="Q21" s="207">
        <v>0</v>
      </c>
      <c r="R21" s="207">
        <v>0</v>
      </c>
      <c r="S21" s="203">
        <v>5</v>
      </c>
      <c r="T21" s="203">
        <v>0</v>
      </c>
      <c r="U21" s="203">
        <v>0</v>
      </c>
      <c r="V21" s="206">
        <v>0</v>
      </c>
      <c r="W21" s="207">
        <v>6</v>
      </c>
      <c r="X21" s="207">
        <v>0</v>
      </c>
      <c r="Y21" s="207">
        <v>0</v>
      </c>
      <c r="Z21" s="207">
        <v>2</v>
      </c>
      <c r="AA21" s="207">
        <v>0</v>
      </c>
      <c r="AB21" s="207">
        <v>0</v>
      </c>
      <c r="AC21" s="203">
        <v>8</v>
      </c>
      <c r="AD21" s="203">
        <v>0</v>
      </c>
      <c r="AE21" s="203">
        <v>0</v>
      </c>
      <c r="AF21" s="206">
        <v>0</v>
      </c>
      <c r="AG21" s="207">
        <v>10</v>
      </c>
      <c r="AH21" s="207">
        <v>0</v>
      </c>
      <c r="AI21" s="207">
        <v>0</v>
      </c>
      <c r="AJ21" s="207">
        <v>2</v>
      </c>
      <c r="AK21" s="207">
        <v>0</v>
      </c>
      <c r="AL21" s="207">
        <v>0</v>
      </c>
      <c r="AM21" s="203">
        <v>12</v>
      </c>
      <c r="AN21" s="203">
        <v>0</v>
      </c>
      <c r="AO21" s="203">
        <v>0</v>
      </c>
      <c r="AP21" s="206">
        <v>0</v>
      </c>
      <c r="AQ21" s="207">
        <v>6</v>
      </c>
      <c r="AR21" s="207">
        <v>0</v>
      </c>
      <c r="AS21" s="207">
        <v>0</v>
      </c>
      <c r="AT21" s="207">
        <v>0</v>
      </c>
      <c r="AU21" s="207">
        <v>0</v>
      </c>
      <c r="AV21" s="207">
        <v>0</v>
      </c>
      <c r="AW21" s="203">
        <v>6</v>
      </c>
      <c r="AX21" s="203">
        <v>0</v>
      </c>
      <c r="AY21" s="203">
        <v>0</v>
      </c>
      <c r="AZ21" s="206">
        <v>0</v>
      </c>
      <c r="BA21" s="207">
        <v>7</v>
      </c>
      <c r="BB21" s="207">
        <v>0</v>
      </c>
      <c r="BC21" s="207">
        <v>0</v>
      </c>
      <c r="BD21" s="207">
        <v>3</v>
      </c>
      <c r="BE21" s="207">
        <v>0</v>
      </c>
      <c r="BF21" s="207">
        <v>0</v>
      </c>
      <c r="BG21" s="203">
        <v>10</v>
      </c>
      <c r="BH21" s="203">
        <v>0</v>
      </c>
      <c r="BI21" s="203">
        <v>0</v>
      </c>
      <c r="BJ21" s="206">
        <v>0</v>
      </c>
      <c r="BK21" s="207">
        <v>4</v>
      </c>
      <c r="BL21" s="207">
        <v>0</v>
      </c>
      <c r="BM21" s="207">
        <v>2</v>
      </c>
      <c r="BN21" s="207">
        <v>4</v>
      </c>
      <c r="BO21" s="207">
        <v>0</v>
      </c>
      <c r="BP21" s="207">
        <v>0</v>
      </c>
      <c r="BQ21" s="203">
        <v>8</v>
      </c>
      <c r="BR21" s="203">
        <v>0</v>
      </c>
      <c r="BS21" s="203">
        <v>2</v>
      </c>
      <c r="BT21" s="206">
        <v>0.25</v>
      </c>
      <c r="BU21" s="207">
        <v>4</v>
      </c>
      <c r="BV21" s="207">
        <v>0</v>
      </c>
      <c r="BW21" s="207">
        <v>0</v>
      </c>
      <c r="BX21" s="207">
        <v>1</v>
      </c>
      <c r="BY21" s="207">
        <v>0</v>
      </c>
      <c r="BZ21" s="207">
        <v>0</v>
      </c>
      <c r="CA21" s="203">
        <v>5</v>
      </c>
      <c r="CB21" s="203">
        <v>0</v>
      </c>
      <c r="CC21" s="203">
        <v>0</v>
      </c>
      <c r="CD21" s="206">
        <v>0</v>
      </c>
      <c r="CE21" s="207">
        <v>4</v>
      </c>
      <c r="CF21" s="207">
        <v>1</v>
      </c>
      <c r="CG21" s="207">
        <v>0</v>
      </c>
      <c r="CH21" s="207">
        <v>2</v>
      </c>
      <c r="CI21" s="207">
        <v>0</v>
      </c>
      <c r="CJ21" s="207">
        <v>0</v>
      </c>
      <c r="CK21" s="203">
        <v>6</v>
      </c>
      <c r="CL21" s="203">
        <v>1</v>
      </c>
      <c r="CM21" s="203">
        <v>0</v>
      </c>
      <c r="CN21" s="208">
        <v>0.16666666666666666</v>
      </c>
      <c r="CO21" s="209">
        <v>5</v>
      </c>
      <c r="CP21" s="207">
        <v>0</v>
      </c>
      <c r="CQ21" s="207">
        <v>0</v>
      </c>
      <c r="CR21" s="207">
        <v>2</v>
      </c>
      <c r="CS21" s="207">
        <v>1</v>
      </c>
      <c r="CT21" s="207">
        <v>0</v>
      </c>
      <c r="CU21" s="203">
        <v>7</v>
      </c>
      <c r="CV21" s="203">
        <v>1</v>
      </c>
      <c r="CW21" s="203">
        <v>0</v>
      </c>
      <c r="CX21" s="204">
        <v>0.14285714285714285</v>
      </c>
      <c r="CY21" s="209"/>
      <c r="CZ21" s="207"/>
      <c r="DA21" s="207"/>
      <c r="DB21" s="207"/>
      <c r="DC21" s="207"/>
      <c r="DD21" s="207"/>
      <c r="DE21" s="203"/>
      <c r="DF21" s="203"/>
      <c r="DG21" s="203"/>
      <c r="DH21" s="204"/>
      <c r="DI21" s="209"/>
      <c r="DJ21" s="207"/>
      <c r="DK21" s="207"/>
      <c r="DL21" s="207"/>
      <c r="DM21" s="207"/>
      <c r="DN21" s="207"/>
      <c r="DO21" s="203"/>
      <c r="DP21" s="203"/>
      <c r="DQ21" s="203"/>
      <c r="DR21" s="204"/>
      <c r="DS21" s="209">
        <v>54</v>
      </c>
      <c r="DT21" s="207">
        <v>1</v>
      </c>
      <c r="DU21" s="207">
        <v>2</v>
      </c>
      <c r="DV21" s="210">
        <v>5.5555555555555552E-2</v>
      </c>
      <c r="DW21" s="207">
        <v>19</v>
      </c>
      <c r="DX21" s="207">
        <v>1</v>
      </c>
      <c r="DY21" s="207">
        <v>0</v>
      </c>
      <c r="DZ21" s="210">
        <v>5.2631578947368418E-2</v>
      </c>
      <c r="EA21" s="203">
        <v>73</v>
      </c>
      <c r="EB21" s="203">
        <v>2</v>
      </c>
      <c r="EC21" s="211">
        <v>2</v>
      </c>
      <c r="ED21" s="212">
        <v>5.4794520547945202E-2</v>
      </c>
      <c r="EE21" s="331" t="s">
        <v>289</v>
      </c>
    </row>
    <row r="22" spans="1:135" s="182" customFormat="1" ht="14.25" customHeight="1">
      <c r="A22" s="484"/>
      <c r="B22" s="202" t="s">
        <v>401</v>
      </c>
      <c r="C22" s="193">
        <v>6</v>
      </c>
      <c r="D22" s="194">
        <v>1</v>
      </c>
      <c r="E22" s="194">
        <v>0</v>
      </c>
      <c r="F22" s="194">
        <v>1</v>
      </c>
      <c r="G22" s="194">
        <v>0</v>
      </c>
      <c r="H22" s="194">
        <v>1</v>
      </c>
      <c r="I22" s="203">
        <v>7</v>
      </c>
      <c r="J22" s="203">
        <v>1</v>
      </c>
      <c r="K22" s="203">
        <v>1</v>
      </c>
      <c r="L22" s="204">
        <v>0.2857142857142857</v>
      </c>
      <c r="M22" s="207">
        <v>8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03">
        <v>8</v>
      </c>
      <c r="T22" s="203">
        <v>0</v>
      </c>
      <c r="U22" s="203">
        <v>0</v>
      </c>
      <c r="V22" s="206">
        <v>0</v>
      </c>
      <c r="W22" s="207">
        <v>1</v>
      </c>
      <c r="X22" s="207">
        <v>0</v>
      </c>
      <c r="Y22" s="207">
        <v>1</v>
      </c>
      <c r="Z22" s="207">
        <v>1</v>
      </c>
      <c r="AA22" s="207">
        <v>0</v>
      </c>
      <c r="AB22" s="207">
        <v>0</v>
      </c>
      <c r="AC22" s="203">
        <v>2</v>
      </c>
      <c r="AD22" s="203">
        <v>0</v>
      </c>
      <c r="AE22" s="203">
        <v>1</v>
      </c>
      <c r="AF22" s="206">
        <v>0.5</v>
      </c>
      <c r="AG22" s="207">
        <v>5</v>
      </c>
      <c r="AH22" s="207">
        <v>0</v>
      </c>
      <c r="AI22" s="207">
        <v>0</v>
      </c>
      <c r="AJ22" s="207">
        <v>2</v>
      </c>
      <c r="AK22" s="207">
        <v>0</v>
      </c>
      <c r="AL22" s="207">
        <v>0</v>
      </c>
      <c r="AM22" s="203">
        <v>7</v>
      </c>
      <c r="AN22" s="203">
        <v>0</v>
      </c>
      <c r="AO22" s="203">
        <v>0</v>
      </c>
      <c r="AP22" s="206">
        <v>0</v>
      </c>
      <c r="AQ22" s="207">
        <v>6</v>
      </c>
      <c r="AR22" s="207">
        <v>0</v>
      </c>
      <c r="AS22" s="207">
        <v>0</v>
      </c>
      <c r="AT22" s="207">
        <v>3</v>
      </c>
      <c r="AU22" s="207">
        <v>0</v>
      </c>
      <c r="AV22" s="207">
        <v>0</v>
      </c>
      <c r="AW22" s="203">
        <v>9</v>
      </c>
      <c r="AX22" s="203">
        <v>0</v>
      </c>
      <c r="AY22" s="203">
        <v>0</v>
      </c>
      <c r="AZ22" s="206">
        <v>0</v>
      </c>
      <c r="BA22" s="207">
        <v>5</v>
      </c>
      <c r="BB22" s="207">
        <v>1</v>
      </c>
      <c r="BC22" s="207">
        <v>0</v>
      </c>
      <c r="BD22" s="207">
        <v>1</v>
      </c>
      <c r="BE22" s="207">
        <v>0</v>
      </c>
      <c r="BF22" s="207">
        <v>0</v>
      </c>
      <c r="BG22" s="203">
        <v>6</v>
      </c>
      <c r="BH22" s="203">
        <v>1</v>
      </c>
      <c r="BI22" s="203">
        <v>0</v>
      </c>
      <c r="BJ22" s="206">
        <v>0.16666666666666666</v>
      </c>
      <c r="BK22" s="207">
        <v>7</v>
      </c>
      <c r="BL22" s="207">
        <v>3</v>
      </c>
      <c r="BM22" s="207">
        <v>1</v>
      </c>
      <c r="BN22" s="207">
        <v>0</v>
      </c>
      <c r="BO22" s="207">
        <v>0</v>
      </c>
      <c r="BP22" s="207">
        <v>0</v>
      </c>
      <c r="BQ22" s="203">
        <v>7</v>
      </c>
      <c r="BR22" s="203">
        <v>3</v>
      </c>
      <c r="BS22" s="203">
        <v>1</v>
      </c>
      <c r="BT22" s="206">
        <v>0.5714285714285714</v>
      </c>
      <c r="BU22" s="207">
        <v>5</v>
      </c>
      <c r="BV22" s="207">
        <v>2</v>
      </c>
      <c r="BW22" s="207">
        <v>0</v>
      </c>
      <c r="BX22" s="207">
        <v>0</v>
      </c>
      <c r="BY22" s="207">
        <v>0</v>
      </c>
      <c r="BZ22" s="207">
        <v>0</v>
      </c>
      <c r="CA22" s="203">
        <v>5</v>
      </c>
      <c r="CB22" s="203">
        <v>2</v>
      </c>
      <c r="CC22" s="203">
        <v>0</v>
      </c>
      <c r="CD22" s="206">
        <v>0.4</v>
      </c>
      <c r="CE22" s="207">
        <v>8</v>
      </c>
      <c r="CF22" s="207">
        <v>0</v>
      </c>
      <c r="CG22" s="207">
        <v>0</v>
      </c>
      <c r="CH22" s="207">
        <v>3</v>
      </c>
      <c r="CI22" s="207">
        <v>0</v>
      </c>
      <c r="CJ22" s="207">
        <v>0</v>
      </c>
      <c r="CK22" s="203">
        <v>11</v>
      </c>
      <c r="CL22" s="203">
        <v>0</v>
      </c>
      <c r="CM22" s="203">
        <v>0</v>
      </c>
      <c r="CN22" s="208">
        <v>0</v>
      </c>
      <c r="CO22" s="209">
        <v>3</v>
      </c>
      <c r="CP22" s="207">
        <v>0</v>
      </c>
      <c r="CQ22" s="207">
        <v>0</v>
      </c>
      <c r="CR22" s="207">
        <v>1</v>
      </c>
      <c r="CS22" s="207">
        <v>0</v>
      </c>
      <c r="CT22" s="207">
        <v>0</v>
      </c>
      <c r="CU22" s="203">
        <v>4</v>
      </c>
      <c r="CV22" s="203">
        <v>0</v>
      </c>
      <c r="CW22" s="203">
        <v>0</v>
      </c>
      <c r="CX22" s="204">
        <v>0</v>
      </c>
      <c r="CY22" s="209"/>
      <c r="CZ22" s="207"/>
      <c r="DA22" s="207"/>
      <c r="DB22" s="207"/>
      <c r="DC22" s="207"/>
      <c r="DD22" s="207"/>
      <c r="DE22" s="203"/>
      <c r="DF22" s="203"/>
      <c r="DG22" s="203"/>
      <c r="DH22" s="204"/>
      <c r="DI22" s="209"/>
      <c r="DJ22" s="207"/>
      <c r="DK22" s="207"/>
      <c r="DL22" s="207"/>
      <c r="DM22" s="207"/>
      <c r="DN22" s="207"/>
      <c r="DO22" s="203"/>
      <c r="DP22" s="203"/>
      <c r="DQ22" s="203"/>
      <c r="DR22" s="204"/>
      <c r="DS22" s="209">
        <v>54</v>
      </c>
      <c r="DT22" s="207">
        <v>7</v>
      </c>
      <c r="DU22" s="207">
        <v>2</v>
      </c>
      <c r="DV22" s="210">
        <v>0.16666666666666666</v>
      </c>
      <c r="DW22" s="207">
        <v>12</v>
      </c>
      <c r="DX22" s="207">
        <v>0</v>
      </c>
      <c r="DY22" s="207">
        <v>1</v>
      </c>
      <c r="DZ22" s="210">
        <v>8.3333333333333329E-2</v>
      </c>
      <c r="EA22" s="203">
        <v>66</v>
      </c>
      <c r="EB22" s="203">
        <v>7</v>
      </c>
      <c r="EC22" s="211">
        <v>3</v>
      </c>
      <c r="ED22" s="212">
        <v>0.15151515151515152</v>
      </c>
      <c r="EE22" s="331" t="s">
        <v>289</v>
      </c>
    </row>
    <row r="23" spans="1:135" s="182" customFormat="1" ht="14.25" customHeight="1">
      <c r="A23" s="484"/>
      <c r="B23" s="202" t="s">
        <v>275</v>
      </c>
      <c r="C23" s="193">
        <v>8</v>
      </c>
      <c r="D23" s="194">
        <v>1</v>
      </c>
      <c r="E23" s="194">
        <v>0</v>
      </c>
      <c r="F23" s="194">
        <v>4</v>
      </c>
      <c r="G23" s="194">
        <v>1</v>
      </c>
      <c r="H23" s="194">
        <v>0</v>
      </c>
      <c r="I23" s="203">
        <v>12</v>
      </c>
      <c r="J23" s="203">
        <v>2</v>
      </c>
      <c r="K23" s="203">
        <v>0</v>
      </c>
      <c r="L23" s="204">
        <v>0.16666666666666666</v>
      </c>
      <c r="M23" s="207">
        <v>9</v>
      </c>
      <c r="N23" s="207">
        <v>0</v>
      </c>
      <c r="O23" s="207">
        <v>0</v>
      </c>
      <c r="P23" s="207">
        <v>4</v>
      </c>
      <c r="Q23" s="207">
        <v>1</v>
      </c>
      <c r="R23" s="207">
        <v>0</v>
      </c>
      <c r="S23" s="203">
        <v>13</v>
      </c>
      <c r="T23" s="203">
        <v>1</v>
      </c>
      <c r="U23" s="203">
        <v>0</v>
      </c>
      <c r="V23" s="206">
        <v>7.6923076923076927E-2</v>
      </c>
      <c r="W23" s="207">
        <v>6</v>
      </c>
      <c r="X23" s="207">
        <v>0</v>
      </c>
      <c r="Y23" s="207">
        <v>0</v>
      </c>
      <c r="Z23" s="207">
        <v>2</v>
      </c>
      <c r="AA23" s="207">
        <v>0</v>
      </c>
      <c r="AB23" s="207">
        <v>0</v>
      </c>
      <c r="AC23" s="203">
        <v>8</v>
      </c>
      <c r="AD23" s="203">
        <v>0</v>
      </c>
      <c r="AE23" s="203">
        <v>0</v>
      </c>
      <c r="AF23" s="206">
        <v>0</v>
      </c>
      <c r="AG23" s="207">
        <v>5</v>
      </c>
      <c r="AH23" s="207">
        <v>0</v>
      </c>
      <c r="AI23" s="207">
        <v>1</v>
      </c>
      <c r="AJ23" s="207">
        <v>4</v>
      </c>
      <c r="AK23" s="207">
        <v>0</v>
      </c>
      <c r="AL23" s="207">
        <v>0</v>
      </c>
      <c r="AM23" s="203">
        <v>9</v>
      </c>
      <c r="AN23" s="203">
        <v>0</v>
      </c>
      <c r="AO23" s="203">
        <v>1</v>
      </c>
      <c r="AP23" s="206">
        <v>0.1111111111111111</v>
      </c>
      <c r="AQ23" s="207">
        <v>6</v>
      </c>
      <c r="AR23" s="207">
        <v>1</v>
      </c>
      <c r="AS23" s="207">
        <v>1</v>
      </c>
      <c r="AT23" s="207">
        <v>2</v>
      </c>
      <c r="AU23" s="207">
        <v>0</v>
      </c>
      <c r="AV23" s="207">
        <v>0</v>
      </c>
      <c r="AW23" s="203">
        <v>8</v>
      </c>
      <c r="AX23" s="203">
        <v>1</v>
      </c>
      <c r="AY23" s="203">
        <v>1</v>
      </c>
      <c r="AZ23" s="206">
        <v>0.25</v>
      </c>
      <c r="BA23" s="207">
        <v>6</v>
      </c>
      <c r="BB23" s="207">
        <v>0</v>
      </c>
      <c r="BC23" s="207">
        <v>0</v>
      </c>
      <c r="BD23" s="207">
        <v>8</v>
      </c>
      <c r="BE23" s="207">
        <v>0</v>
      </c>
      <c r="BF23" s="207">
        <v>0</v>
      </c>
      <c r="BG23" s="203">
        <v>14</v>
      </c>
      <c r="BH23" s="203">
        <v>0</v>
      </c>
      <c r="BI23" s="203">
        <v>0</v>
      </c>
      <c r="BJ23" s="206">
        <v>0</v>
      </c>
      <c r="BK23" s="207">
        <v>4</v>
      </c>
      <c r="BL23" s="207">
        <v>0</v>
      </c>
      <c r="BM23" s="207">
        <v>1</v>
      </c>
      <c r="BN23" s="207">
        <v>4</v>
      </c>
      <c r="BO23" s="207">
        <v>0</v>
      </c>
      <c r="BP23" s="207">
        <v>1</v>
      </c>
      <c r="BQ23" s="203">
        <v>8</v>
      </c>
      <c r="BR23" s="203">
        <v>0</v>
      </c>
      <c r="BS23" s="203">
        <v>2</v>
      </c>
      <c r="BT23" s="206">
        <v>0.25</v>
      </c>
      <c r="BU23" s="207">
        <v>7</v>
      </c>
      <c r="BV23" s="207">
        <v>0</v>
      </c>
      <c r="BW23" s="207">
        <v>0</v>
      </c>
      <c r="BX23" s="207">
        <v>5</v>
      </c>
      <c r="BY23" s="207">
        <v>0</v>
      </c>
      <c r="BZ23" s="207">
        <v>0</v>
      </c>
      <c r="CA23" s="203">
        <v>12</v>
      </c>
      <c r="CB23" s="203">
        <v>0</v>
      </c>
      <c r="CC23" s="203">
        <v>0</v>
      </c>
      <c r="CD23" s="206">
        <v>0</v>
      </c>
      <c r="CE23" s="207">
        <v>7</v>
      </c>
      <c r="CF23" s="207">
        <v>1</v>
      </c>
      <c r="CG23" s="207">
        <v>1</v>
      </c>
      <c r="CH23" s="207">
        <v>3</v>
      </c>
      <c r="CI23" s="207">
        <v>0</v>
      </c>
      <c r="CJ23" s="207">
        <v>0</v>
      </c>
      <c r="CK23" s="203">
        <v>10</v>
      </c>
      <c r="CL23" s="203">
        <v>1</v>
      </c>
      <c r="CM23" s="203">
        <v>1</v>
      </c>
      <c r="CN23" s="208">
        <v>0.2</v>
      </c>
      <c r="CO23" s="209">
        <v>7</v>
      </c>
      <c r="CP23" s="207">
        <v>0</v>
      </c>
      <c r="CQ23" s="207">
        <v>0</v>
      </c>
      <c r="CR23" s="207">
        <v>1</v>
      </c>
      <c r="CS23" s="207">
        <v>0</v>
      </c>
      <c r="CT23" s="207">
        <v>0</v>
      </c>
      <c r="CU23" s="203">
        <v>8</v>
      </c>
      <c r="CV23" s="203">
        <v>0</v>
      </c>
      <c r="CW23" s="203">
        <v>0</v>
      </c>
      <c r="CX23" s="204">
        <v>0</v>
      </c>
      <c r="CY23" s="209"/>
      <c r="CZ23" s="207"/>
      <c r="DA23" s="207"/>
      <c r="DB23" s="207"/>
      <c r="DC23" s="207"/>
      <c r="DD23" s="207"/>
      <c r="DE23" s="203"/>
      <c r="DF23" s="203"/>
      <c r="DG23" s="203"/>
      <c r="DH23" s="204"/>
      <c r="DI23" s="209"/>
      <c r="DJ23" s="207"/>
      <c r="DK23" s="207"/>
      <c r="DL23" s="207"/>
      <c r="DM23" s="207"/>
      <c r="DN23" s="207"/>
      <c r="DO23" s="203"/>
      <c r="DP23" s="203"/>
      <c r="DQ23" s="203"/>
      <c r="DR23" s="204"/>
      <c r="DS23" s="209">
        <v>65</v>
      </c>
      <c r="DT23" s="207">
        <v>3</v>
      </c>
      <c r="DU23" s="207">
        <v>4</v>
      </c>
      <c r="DV23" s="210">
        <v>0.1076923076923077</v>
      </c>
      <c r="DW23" s="207">
        <v>37</v>
      </c>
      <c r="DX23" s="207">
        <v>2</v>
      </c>
      <c r="DY23" s="207">
        <v>1</v>
      </c>
      <c r="DZ23" s="210">
        <v>8.1081081081081086E-2</v>
      </c>
      <c r="EA23" s="203">
        <v>102</v>
      </c>
      <c r="EB23" s="203">
        <v>5</v>
      </c>
      <c r="EC23" s="211">
        <v>5</v>
      </c>
      <c r="ED23" s="212">
        <v>9.8039215686274508E-2</v>
      </c>
      <c r="EE23" s="331" t="s">
        <v>289</v>
      </c>
    </row>
    <row r="24" spans="1:135" s="182" customFormat="1" ht="14.25" customHeight="1">
      <c r="A24" s="484"/>
      <c r="B24" s="219" t="s">
        <v>402</v>
      </c>
      <c r="C24" s="193">
        <v>7</v>
      </c>
      <c r="D24" s="194">
        <v>1</v>
      </c>
      <c r="E24" s="194">
        <v>0</v>
      </c>
      <c r="F24" s="194">
        <v>4</v>
      </c>
      <c r="G24" s="194">
        <v>1</v>
      </c>
      <c r="H24" s="194">
        <v>0</v>
      </c>
      <c r="I24" s="203">
        <v>11</v>
      </c>
      <c r="J24" s="203">
        <v>2</v>
      </c>
      <c r="K24" s="203">
        <v>0</v>
      </c>
      <c r="L24" s="204">
        <v>0.18181818181818182</v>
      </c>
      <c r="M24" s="207">
        <v>7</v>
      </c>
      <c r="N24" s="207">
        <v>1</v>
      </c>
      <c r="O24" s="207">
        <v>0</v>
      </c>
      <c r="P24" s="207">
        <v>2</v>
      </c>
      <c r="Q24" s="207">
        <v>0</v>
      </c>
      <c r="R24" s="207">
        <v>0</v>
      </c>
      <c r="S24" s="203">
        <v>9</v>
      </c>
      <c r="T24" s="203">
        <v>1</v>
      </c>
      <c r="U24" s="203">
        <v>0</v>
      </c>
      <c r="V24" s="206">
        <v>0.1111111111111111</v>
      </c>
      <c r="W24" s="207">
        <v>7</v>
      </c>
      <c r="X24" s="207">
        <v>0</v>
      </c>
      <c r="Y24" s="207">
        <v>0</v>
      </c>
      <c r="Z24" s="207">
        <v>5</v>
      </c>
      <c r="AA24" s="207">
        <v>0</v>
      </c>
      <c r="AB24" s="207">
        <v>0</v>
      </c>
      <c r="AC24" s="203">
        <v>12</v>
      </c>
      <c r="AD24" s="203">
        <v>0</v>
      </c>
      <c r="AE24" s="203">
        <v>0</v>
      </c>
      <c r="AF24" s="206">
        <v>0</v>
      </c>
      <c r="AG24" s="207">
        <v>9</v>
      </c>
      <c r="AH24" s="207">
        <v>1</v>
      </c>
      <c r="AI24" s="207">
        <v>1</v>
      </c>
      <c r="AJ24" s="207">
        <v>3</v>
      </c>
      <c r="AK24" s="207">
        <v>0</v>
      </c>
      <c r="AL24" s="207">
        <v>0</v>
      </c>
      <c r="AM24" s="203">
        <v>12</v>
      </c>
      <c r="AN24" s="203">
        <v>1</v>
      </c>
      <c r="AO24" s="203">
        <v>1</v>
      </c>
      <c r="AP24" s="206">
        <v>0.16666666666666666</v>
      </c>
      <c r="AQ24" s="207">
        <v>8</v>
      </c>
      <c r="AR24" s="207">
        <v>1</v>
      </c>
      <c r="AS24" s="207">
        <v>1</v>
      </c>
      <c r="AT24" s="207">
        <v>4</v>
      </c>
      <c r="AU24" s="207">
        <v>0</v>
      </c>
      <c r="AV24" s="207">
        <v>0</v>
      </c>
      <c r="AW24" s="203">
        <v>12</v>
      </c>
      <c r="AX24" s="203">
        <v>1</v>
      </c>
      <c r="AY24" s="203">
        <v>1</v>
      </c>
      <c r="AZ24" s="206">
        <v>0.16666666666666666</v>
      </c>
      <c r="BA24" s="207">
        <v>5</v>
      </c>
      <c r="BB24" s="207">
        <v>1</v>
      </c>
      <c r="BC24" s="207">
        <v>2</v>
      </c>
      <c r="BD24" s="207">
        <v>3</v>
      </c>
      <c r="BE24" s="207">
        <v>0</v>
      </c>
      <c r="BF24" s="207">
        <v>0</v>
      </c>
      <c r="BG24" s="203">
        <v>8</v>
      </c>
      <c r="BH24" s="203">
        <v>1</v>
      </c>
      <c r="BI24" s="203">
        <v>2</v>
      </c>
      <c r="BJ24" s="206">
        <v>0.375</v>
      </c>
      <c r="BK24" s="207">
        <v>10</v>
      </c>
      <c r="BL24" s="207">
        <v>0</v>
      </c>
      <c r="BM24" s="207">
        <v>0</v>
      </c>
      <c r="BN24" s="207">
        <v>1</v>
      </c>
      <c r="BO24" s="207">
        <v>0</v>
      </c>
      <c r="BP24" s="207">
        <v>0</v>
      </c>
      <c r="BQ24" s="203">
        <v>11</v>
      </c>
      <c r="BR24" s="203">
        <v>0</v>
      </c>
      <c r="BS24" s="203">
        <v>0</v>
      </c>
      <c r="BT24" s="206">
        <v>0</v>
      </c>
      <c r="BU24" s="207">
        <v>4</v>
      </c>
      <c r="BV24" s="207">
        <v>2</v>
      </c>
      <c r="BW24" s="207">
        <v>1</v>
      </c>
      <c r="BX24" s="207">
        <v>3</v>
      </c>
      <c r="BY24" s="207">
        <v>0</v>
      </c>
      <c r="BZ24" s="207">
        <v>0</v>
      </c>
      <c r="CA24" s="203">
        <v>7</v>
      </c>
      <c r="CB24" s="203">
        <v>2</v>
      </c>
      <c r="CC24" s="203">
        <v>1</v>
      </c>
      <c r="CD24" s="206">
        <v>0.42857142857142855</v>
      </c>
      <c r="CE24" s="207">
        <v>5</v>
      </c>
      <c r="CF24" s="207">
        <v>1</v>
      </c>
      <c r="CG24" s="207">
        <v>0</v>
      </c>
      <c r="CH24" s="207">
        <v>2</v>
      </c>
      <c r="CI24" s="207">
        <v>0</v>
      </c>
      <c r="CJ24" s="207">
        <v>0</v>
      </c>
      <c r="CK24" s="203">
        <v>7</v>
      </c>
      <c r="CL24" s="203">
        <v>1</v>
      </c>
      <c r="CM24" s="203">
        <v>0</v>
      </c>
      <c r="CN24" s="208">
        <v>0.14285714285714285</v>
      </c>
      <c r="CO24" s="209">
        <v>4</v>
      </c>
      <c r="CP24" s="207">
        <v>1</v>
      </c>
      <c r="CQ24" s="207">
        <v>1</v>
      </c>
      <c r="CR24" s="207">
        <v>2</v>
      </c>
      <c r="CS24" s="207">
        <v>0</v>
      </c>
      <c r="CT24" s="207">
        <v>1</v>
      </c>
      <c r="CU24" s="203">
        <v>6</v>
      </c>
      <c r="CV24" s="203">
        <v>1</v>
      </c>
      <c r="CW24" s="203">
        <v>2</v>
      </c>
      <c r="CX24" s="204">
        <v>0.5</v>
      </c>
      <c r="CY24" s="209"/>
      <c r="CZ24" s="207"/>
      <c r="DA24" s="207"/>
      <c r="DB24" s="207"/>
      <c r="DC24" s="207"/>
      <c r="DD24" s="207"/>
      <c r="DE24" s="203"/>
      <c r="DF24" s="203"/>
      <c r="DG24" s="203"/>
      <c r="DH24" s="204"/>
      <c r="DI24" s="209"/>
      <c r="DJ24" s="207"/>
      <c r="DK24" s="207"/>
      <c r="DL24" s="207"/>
      <c r="DM24" s="207"/>
      <c r="DN24" s="207"/>
      <c r="DO24" s="203"/>
      <c r="DP24" s="203"/>
      <c r="DQ24" s="203"/>
      <c r="DR24" s="204"/>
      <c r="DS24" s="209">
        <v>66</v>
      </c>
      <c r="DT24" s="207">
        <v>9</v>
      </c>
      <c r="DU24" s="207">
        <v>6</v>
      </c>
      <c r="DV24" s="210">
        <v>0.22727272727272727</v>
      </c>
      <c r="DW24" s="207">
        <v>29</v>
      </c>
      <c r="DX24" s="207">
        <v>1</v>
      </c>
      <c r="DY24" s="207">
        <v>1</v>
      </c>
      <c r="DZ24" s="210">
        <v>6.8965517241379309E-2</v>
      </c>
      <c r="EA24" s="203">
        <v>95</v>
      </c>
      <c r="EB24" s="203">
        <v>10</v>
      </c>
      <c r="EC24" s="211">
        <v>7</v>
      </c>
      <c r="ED24" s="212">
        <v>0.17894736842105263</v>
      </c>
      <c r="EE24" s="331" t="s">
        <v>289</v>
      </c>
    </row>
    <row r="25" spans="1:135" s="182" customFormat="1" ht="14.25" customHeight="1">
      <c r="A25" s="484"/>
      <c r="B25" s="219" t="s">
        <v>276</v>
      </c>
      <c r="C25" s="193">
        <v>5</v>
      </c>
      <c r="D25" s="194">
        <v>0</v>
      </c>
      <c r="E25" s="194">
        <v>0</v>
      </c>
      <c r="F25" s="194">
        <v>1</v>
      </c>
      <c r="G25" s="194">
        <v>0</v>
      </c>
      <c r="H25" s="194">
        <v>0</v>
      </c>
      <c r="I25" s="203">
        <v>6</v>
      </c>
      <c r="J25" s="203">
        <v>0</v>
      </c>
      <c r="K25" s="203">
        <v>0</v>
      </c>
      <c r="L25" s="204">
        <v>0</v>
      </c>
      <c r="M25" s="207">
        <v>5</v>
      </c>
      <c r="N25" s="207">
        <v>1</v>
      </c>
      <c r="O25" s="207">
        <v>0</v>
      </c>
      <c r="P25" s="207">
        <v>2</v>
      </c>
      <c r="Q25" s="207">
        <v>0</v>
      </c>
      <c r="R25" s="207">
        <v>0</v>
      </c>
      <c r="S25" s="203">
        <v>7</v>
      </c>
      <c r="T25" s="203">
        <v>1</v>
      </c>
      <c r="U25" s="203">
        <v>0</v>
      </c>
      <c r="V25" s="206">
        <v>0.14285714285714285</v>
      </c>
      <c r="W25" s="207">
        <v>5</v>
      </c>
      <c r="X25" s="207">
        <v>0</v>
      </c>
      <c r="Y25" s="207">
        <v>1</v>
      </c>
      <c r="Z25" s="207">
        <v>3</v>
      </c>
      <c r="AA25" s="207">
        <v>0</v>
      </c>
      <c r="AB25" s="207">
        <v>0</v>
      </c>
      <c r="AC25" s="203">
        <v>8</v>
      </c>
      <c r="AD25" s="203">
        <v>0</v>
      </c>
      <c r="AE25" s="203">
        <v>1</v>
      </c>
      <c r="AF25" s="206">
        <v>0.125</v>
      </c>
      <c r="AG25" s="207">
        <v>6</v>
      </c>
      <c r="AH25" s="207">
        <v>1</v>
      </c>
      <c r="AI25" s="207">
        <v>1</v>
      </c>
      <c r="AJ25" s="207">
        <v>3</v>
      </c>
      <c r="AK25" s="207">
        <v>0</v>
      </c>
      <c r="AL25" s="207">
        <v>0</v>
      </c>
      <c r="AM25" s="203">
        <v>9</v>
      </c>
      <c r="AN25" s="203">
        <v>1</v>
      </c>
      <c r="AO25" s="203">
        <v>1</v>
      </c>
      <c r="AP25" s="206">
        <v>0.22222222222222221</v>
      </c>
      <c r="AQ25" s="207">
        <v>5</v>
      </c>
      <c r="AR25" s="207">
        <v>1</v>
      </c>
      <c r="AS25" s="207">
        <v>0</v>
      </c>
      <c r="AT25" s="207">
        <v>6</v>
      </c>
      <c r="AU25" s="207">
        <v>0</v>
      </c>
      <c r="AV25" s="207">
        <v>0</v>
      </c>
      <c r="AW25" s="203">
        <v>11</v>
      </c>
      <c r="AX25" s="203">
        <v>1</v>
      </c>
      <c r="AY25" s="203">
        <v>0</v>
      </c>
      <c r="AZ25" s="206">
        <v>9.0909090909090912E-2</v>
      </c>
      <c r="BA25" s="207">
        <v>4</v>
      </c>
      <c r="BB25" s="207">
        <v>1</v>
      </c>
      <c r="BC25" s="207">
        <v>1</v>
      </c>
      <c r="BD25" s="207">
        <v>2</v>
      </c>
      <c r="BE25" s="207">
        <v>0</v>
      </c>
      <c r="BF25" s="207">
        <v>0</v>
      </c>
      <c r="BG25" s="203">
        <v>6</v>
      </c>
      <c r="BH25" s="203">
        <v>1</v>
      </c>
      <c r="BI25" s="203">
        <v>1</v>
      </c>
      <c r="BJ25" s="206">
        <v>0.33333333333333331</v>
      </c>
      <c r="BK25" s="207">
        <v>7</v>
      </c>
      <c r="BL25" s="207">
        <v>1</v>
      </c>
      <c r="BM25" s="207">
        <v>0</v>
      </c>
      <c r="BN25" s="207">
        <v>2</v>
      </c>
      <c r="BO25" s="207">
        <v>0</v>
      </c>
      <c r="BP25" s="207">
        <v>0</v>
      </c>
      <c r="BQ25" s="203">
        <v>9</v>
      </c>
      <c r="BR25" s="203">
        <v>1</v>
      </c>
      <c r="BS25" s="203">
        <v>0</v>
      </c>
      <c r="BT25" s="206">
        <v>0.1111111111111111</v>
      </c>
      <c r="BU25" s="207">
        <v>5</v>
      </c>
      <c r="BV25" s="207">
        <v>0</v>
      </c>
      <c r="BW25" s="207">
        <v>1</v>
      </c>
      <c r="BX25" s="207">
        <v>0</v>
      </c>
      <c r="BY25" s="207">
        <v>0</v>
      </c>
      <c r="BZ25" s="207">
        <v>0</v>
      </c>
      <c r="CA25" s="203">
        <v>5</v>
      </c>
      <c r="CB25" s="203">
        <v>0</v>
      </c>
      <c r="CC25" s="203">
        <v>1</v>
      </c>
      <c r="CD25" s="206">
        <v>0.2</v>
      </c>
      <c r="CE25" s="207">
        <v>4</v>
      </c>
      <c r="CF25" s="207">
        <v>0</v>
      </c>
      <c r="CG25" s="207">
        <v>0</v>
      </c>
      <c r="CH25" s="207">
        <v>2</v>
      </c>
      <c r="CI25" s="207">
        <v>0</v>
      </c>
      <c r="CJ25" s="207">
        <v>0</v>
      </c>
      <c r="CK25" s="203">
        <v>6</v>
      </c>
      <c r="CL25" s="203">
        <v>0</v>
      </c>
      <c r="CM25" s="203">
        <v>0</v>
      </c>
      <c r="CN25" s="208">
        <v>0</v>
      </c>
      <c r="CO25" s="209">
        <v>7</v>
      </c>
      <c r="CP25" s="207">
        <v>0</v>
      </c>
      <c r="CQ25" s="207">
        <v>0</v>
      </c>
      <c r="CR25" s="207">
        <v>1</v>
      </c>
      <c r="CS25" s="207">
        <v>0</v>
      </c>
      <c r="CT25" s="207">
        <v>0</v>
      </c>
      <c r="CU25" s="203">
        <v>8</v>
      </c>
      <c r="CV25" s="203">
        <v>0</v>
      </c>
      <c r="CW25" s="203">
        <v>0</v>
      </c>
      <c r="CX25" s="204">
        <v>0</v>
      </c>
      <c r="CY25" s="209"/>
      <c r="CZ25" s="207"/>
      <c r="DA25" s="207"/>
      <c r="DB25" s="207"/>
      <c r="DC25" s="207"/>
      <c r="DD25" s="207"/>
      <c r="DE25" s="203"/>
      <c r="DF25" s="203"/>
      <c r="DG25" s="203"/>
      <c r="DH25" s="204"/>
      <c r="DI25" s="209"/>
      <c r="DJ25" s="207"/>
      <c r="DK25" s="207"/>
      <c r="DL25" s="207"/>
      <c r="DM25" s="207"/>
      <c r="DN25" s="207"/>
      <c r="DO25" s="203"/>
      <c r="DP25" s="203"/>
      <c r="DQ25" s="203"/>
      <c r="DR25" s="204"/>
      <c r="DS25" s="209">
        <v>53</v>
      </c>
      <c r="DT25" s="207">
        <v>5</v>
      </c>
      <c r="DU25" s="207">
        <v>4</v>
      </c>
      <c r="DV25" s="210">
        <v>0.16981132075471697</v>
      </c>
      <c r="DW25" s="207">
        <v>22</v>
      </c>
      <c r="DX25" s="207">
        <v>0</v>
      </c>
      <c r="DY25" s="207">
        <v>0</v>
      </c>
      <c r="DZ25" s="210">
        <v>0</v>
      </c>
      <c r="EA25" s="203">
        <v>75</v>
      </c>
      <c r="EB25" s="203">
        <v>5</v>
      </c>
      <c r="EC25" s="211">
        <v>4</v>
      </c>
      <c r="ED25" s="212">
        <v>0.12</v>
      </c>
      <c r="EE25" s="331"/>
    </row>
    <row r="26" spans="1:135" s="182" customFormat="1" ht="14.25" customHeight="1">
      <c r="A26" s="484"/>
      <c r="B26" s="219" t="s">
        <v>403</v>
      </c>
      <c r="C26" s="193">
        <v>0</v>
      </c>
      <c r="D26" s="194">
        <v>0</v>
      </c>
      <c r="E26" s="194">
        <v>0</v>
      </c>
      <c r="F26" s="194">
        <v>0</v>
      </c>
      <c r="G26" s="194">
        <v>0</v>
      </c>
      <c r="H26" s="194">
        <v>0</v>
      </c>
      <c r="I26" s="203">
        <v>0</v>
      </c>
      <c r="J26" s="203">
        <v>0</v>
      </c>
      <c r="K26" s="203">
        <v>0</v>
      </c>
      <c r="L26" s="204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0</v>
      </c>
      <c r="S26" s="203">
        <v>0</v>
      </c>
      <c r="T26" s="203">
        <v>0</v>
      </c>
      <c r="U26" s="203">
        <v>0</v>
      </c>
      <c r="V26" s="206">
        <v>0</v>
      </c>
      <c r="W26" s="207">
        <v>1</v>
      </c>
      <c r="X26" s="207">
        <v>0</v>
      </c>
      <c r="Y26" s="207">
        <v>0</v>
      </c>
      <c r="Z26" s="207">
        <v>0</v>
      </c>
      <c r="AA26" s="207">
        <v>0</v>
      </c>
      <c r="AB26" s="207">
        <v>0</v>
      </c>
      <c r="AC26" s="203">
        <v>1</v>
      </c>
      <c r="AD26" s="203">
        <v>0</v>
      </c>
      <c r="AE26" s="203">
        <v>0</v>
      </c>
      <c r="AF26" s="206">
        <v>0</v>
      </c>
      <c r="AG26" s="207">
        <v>5</v>
      </c>
      <c r="AH26" s="207">
        <v>0</v>
      </c>
      <c r="AI26" s="207">
        <v>0</v>
      </c>
      <c r="AJ26" s="207">
        <v>1</v>
      </c>
      <c r="AK26" s="207">
        <v>0</v>
      </c>
      <c r="AL26" s="207">
        <v>0</v>
      </c>
      <c r="AM26" s="203">
        <v>6</v>
      </c>
      <c r="AN26" s="203">
        <v>0</v>
      </c>
      <c r="AO26" s="203">
        <v>0</v>
      </c>
      <c r="AP26" s="206">
        <v>0</v>
      </c>
      <c r="AQ26" s="207">
        <v>7</v>
      </c>
      <c r="AR26" s="207">
        <v>0</v>
      </c>
      <c r="AS26" s="207">
        <v>0</v>
      </c>
      <c r="AT26" s="207">
        <v>4</v>
      </c>
      <c r="AU26" s="207">
        <v>0</v>
      </c>
      <c r="AV26" s="207">
        <v>0</v>
      </c>
      <c r="AW26" s="203">
        <v>11</v>
      </c>
      <c r="AX26" s="203">
        <v>0</v>
      </c>
      <c r="AY26" s="203">
        <v>0</v>
      </c>
      <c r="AZ26" s="206">
        <v>0</v>
      </c>
      <c r="BA26" s="207">
        <v>5</v>
      </c>
      <c r="BB26" s="207">
        <v>0</v>
      </c>
      <c r="BC26" s="207">
        <v>1</v>
      </c>
      <c r="BD26" s="207">
        <v>3</v>
      </c>
      <c r="BE26" s="207">
        <v>1</v>
      </c>
      <c r="BF26" s="207">
        <v>0</v>
      </c>
      <c r="BG26" s="203">
        <v>8</v>
      </c>
      <c r="BH26" s="203">
        <v>1</v>
      </c>
      <c r="BI26" s="203">
        <v>1</v>
      </c>
      <c r="BJ26" s="206">
        <v>0.25</v>
      </c>
      <c r="BK26" s="207">
        <v>7</v>
      </c>
      <c r="BL26" s="207">
        <v>0</v>
      </c>
      <c r="BM26" s="207">
        <v>0</v>
      </c>
      <c r="BN26" s="207">
        <v>4</v>
      </c>
      <c r="BO26" s="207">
        <v>0</v>
      </c>
      <c r="BP26" s="207">
        <v>0</v>
      </c>
      <c r="BQ26" s="203">
        <v>11</v>
      </c>
      <c r="BR26" s="203">
        <v>0</v>
      </c>
      <c r="BS26" s="203">
        <v>0</v>
      </c>
      <c r="BT26" s="206">
        <v>0</v>
      </c>
      <c r="BU26" s="207">
        <v>6</v>
      </c>
      <c r="BV26" s="207">
        <v>1</v>
      </c>
      <c r="BW26" s="207">
        <v>0</v>
      </c>
      <c r="BX26" s="207">
        <v>2</v>
      </c>
      <c r="BY26" s="207">
        <v>0</v>
      </c>
      <c r="BZ26" s="207">
        <v>2</v>
      </c>
      <c r="CA26" s="203">
        <v>8</v>
      </c>
      <c r="CB26" s="203">
        <v>1</v>
      </c>
      <c r="CC26" s="203">
        <v>2</v>
      </c>
      <c r="CD26" s="206">
        <v>0.375</v>
      </c>
      <c r="CE26" s="207">
        <v>7</v>
      </c>
      <c r="CF26" s="207">
        <v>1</v>
      </c>
      <c r="CG26" s="207">
        <v>1</v>
      </c>
      <c r="CH26" s="207">
        <v>2</v>
      </c>
      <c r="CI26" s="207">
        <v>0</v>
      </c>
      <c r="CJ26" s="207">
        <v>1</v>
      </c>
      <c r="CK26" s="203">
        <v>9</v>
      </c>
      <c r="CL26" s="203">
        <v>1</v>
      </c>
      <c r="CM26" s="203">
        <v>2</v>
      </c>
      <c r="CN26" s="208">
        <v>0.33333333333333331</v>
      </c>
      <c r="CO26" s="209">
        <v>6</v>
      </c>
      <c r="CP26" s="207">
        <v>1</v>
      </c>
      <c r="CQ26" s="207">
        <v>1</v>
      </c>
      <c r="CR26" s="207">
        <v>1</v>
      </c>
      <c r="CS26" s="207">
        <v>1</v>
      </c>
      <c r="CT26" s="207">
        <v>1</v>
      </c>
      <c r="CU26" s="203">
        <v>7</v>
      </c>
      <c r="CV26" s="203">
        <v>2</v>
      </c>
      <c r="CW26" s="203">
        <v>2</v>
      </c>
      <c r="CX26" s="204">
        <v>0.5714285714285714</v>
      </c>
      <c r="CY26" s="209"/>
      <c r="CZ26" s="207"/>
      <c r="DA26" s="207"/>
      <c r="DB26" s="207"/>
      <c r="DC26" s="207"/>
      <c r="DD26" s="207"/>
      <c r="DE26" s="203"/>
      <c r="DF26" s="203"/>
      <c r="DG26" s="203"/>
      <c r="DH26" s="204"/>
      <c r="DI26" s="209"/>
      <c r="DJ26" s="207"/>
      <c r="DK26" s="207"/>
      <c r="DL26" s="207"/>
      <c r="DM26" s="207"/>
      <c r="DN26" s="207"/>
      <c r="DO26" s="203"/>
      <c r="DP26" s="203"/>
      <c r="DQ26" s="203"/>
      <c r="DR26" s="204"/>
      <c r="DS26" s="209">
        <v>44</v>
      </c>
      <c r="DT26" s="207">
        <v>3</v>
      </c>
      <c r="DU26" s="207">
        <v>3</v>
      </c>
      <c r="DV26" s="210">
        <v>0.13636363636363635</v>
      </c>
      <c r="DW26" s="207">
        <v>17</v>
      </c>
      <c r="DX26" s="207">
        <v>2</v>
      </c>
      <c r="DY26" s="207">
        <v>4</v>
      </c>
      <c r="DZ26" s="210">
        <v>0.35294117647058826</v>
      </c>
      <c r="EA26" s="203">
        <v>61</v>
      </c>
      <c r="EB26" s="203">
        <v>5</v>
      </c>
      <c r="EC26" s="211">
        <v>7</v>
      </c>
      <c r="ED26" s="212">
        <v>0.19672131147540983</v>
      </c>
      <c r="EE26" s="331" t="s">
        <v>289</v>
      </c>
    </row>
    <row r="27" spans="1:135" s="182" customFormat="1" ht="14.25" customHeight="1">
      <c r="A27" s="485"/>
      <c r="B27" s="213" t="s">
        <v>400</v>
      </c>
      <c r="C27" s="214">
        <v>49</v>
      </c>
      <c r="D27" s="215">
        <v>3</v>
      </c>
      <c r="E27" s="215">
        <v>0</v>
      </c>
      <c r="F27" s="215">
        <v>17</v>
      </c>
      <c r="G27" s="215">
        <v>2</v>
      </c>
      <c r="H27" s="215">
        <v>1</v>
      </c>
      <c r="I27" s="216">
        <v>66</v>
      </c>
      <c r="J27" s="216">
        <v>5</v>
      </c>
      <c r="K27" s="216">
        <v>1</v>
      </c>
      <c r="L27" s="212">
        <v>9.0909090909090912E-2</v>
      </c>
      <c r="M27" s="215">
        <v>58</v>
      </c>
      <c r="N27" s="215">
        <v>2</v>
      </c>
      <c r="O27" s="215">
        <v>0</v>
      </c>
      <c r="P27" s="215">
        <v>21</v>
      </c>
      <c r="Q27" s="215">
        <v>1</v>
      </c>
      <c r="R27" s="215">
        <v>0</v>
      </c>
      <c r="S27" s="216">
        <v>79</v>
      </c>
      <c r="T27" s="216">
        <v>3</v>
      </c>
      <c r="U27" s="216">
        <v>0</v>
      </c>
      <c r="V27" s="210">
        <v>3.7974683544303799E-2</v>
      </c>
      <c r="W27" s="215">
        <v>45</v>
      </c>
      <c r="X27" s="215">
        <v>3</v>
      </c>
      <c r="Y27" s="215">
        <v>5</v>
      </c>
      <c r="Z27" s="215">
        <v>21</v>
      </c>
      <c r="AA27" s="215">
        <v>1</v>
      </c>
      <c r="AB27" s="215">
        <v>1</v>
      </c>
      <c r="AC27" s="216">
        <v>66</v>
      </c>
      <c r="AD27" s="216">
        <v>4</v>
      </c>
      <c r="AE27" s="216">
        <v>6</v>
      </c>
      <c r="AF27" s="210">
        <v>0.15151515151515152</v>
      </c>
      <c r="AG27" s="215">
        <v>68</v>
      </c>
      <c r="AH27" s="215">
        <v>2</v>
      </c>
      <c r="AI27" s="215">
        <v>4</v>
      </c>
      <c r="AJ27" s="215">
        <v>18</v>
      </c>
      <c r="AK27" s="215">
        <v>0</v>
      </c>
      <c r="AL27" s="215">
        <v>1</v>
      </c>
      <c r="AM27" s="216">
        <v>86</v>
      </c>
      <c r="AN27" s="216">
        <v>2</v>
      </c>
      <c r="AO27" s="216">
        <v>5</v>
      </c>
      <c r="AP27" s="210">
        <v>8.1395348837209308E-2</v>
      </c>
      <c r="AQ27" s="215">
        <v>55</v>
      </c>
      <c r="AR27" s="215">
        <v>5</v>
      </c>
      <c r="AS27" s="215">
        <v>2</v>
      </c>
      <c r="AT27" s="215">
        <v>29</v>
      </c>
      <c r="AU27" s="215">
        <v>1</v>
      </c>
      <c r="AV27" s="215">
        <v>1</v>
      </c>
      <c r="AW27" s="216">
        <v>84</v>
      </c>
      <c r="AX27" s="216">
        <v>6</v>
      </c>
      <c r="AY27" s="216">
        <v>3</v>
      </c>
      <c r="AZ27" s="210">
        <v>0.10714285714285714</v>
      </c>
      <c r="BA27" s="215">
        <v>56</v>
      </c>
      <c r="BB27" s="215">
        <v>5</v>
      </c>
      <c r="BC27" s="215">
        <v>4</v>
      </c>
      <c r="BD27" s="215">
        <v>27</v>
      </c>
      <c r="BE27" s="215">
        <v>1</v>
      </c>
      <c r="BF27" s="215">
        <v>1</v>
      </c>
      <c r="BG27" s="216">
        <v>83</v>
      </c>
      <c r="BH27" s="216">
        <v>6</v>
      </c>
      <c r="BI27" s="216">
        <v>5</v>
      </c>
      <c r="BJ27" s="210">
        <v>0.13253012048192772</v>
      </c>
      <c r="BK27" s="215">
        <v>57</v>
      </c>
      <c r="BL27" s="215">
        <v>6</v>
      </c>
      <c r="BM27" s="215">
        <v>6</v>
      </c>
      <c r="BN27" s="215">
        <v>21</v>
      </c>
      <c r="BO27" s="215">
        <v>0</v>
      </c>
      <c r="BP27" s="215">
        <v>2</v>
      </c>
      <c r="BQ27" s="216">
        <v>78</v>
      </c>
      <c r="BR27" s="216">
        <v>6</v>
      </c>
      <c r="BS27" s="216">
        <v>8</v>
      </c>
      <c r="BT27" s="210">
        <v>0.17948717948717949</v>
      </c>
      <c r="BU27" s="215">
        <v>49</v>
      </c>
      <c r="BV27" s="215">
        <v>7</v>
      </c>
      <c r="BW27" s="215">
        <v>4</v>
      </c>
      <c r="BX27" s="215">
        <v>19</v>
      </c>
      <c r="BY27" s="215">
        <v>0</v>
      </c>
      <c r="BZ27" s="215">
        <v>2</v>
      </c>
      <c r="CA27" s="216">
        <v>68</v>
      </c>
      <c r="CB27" s="216">
        <v>7</v>
      </c>
      <c r="CC27" s="216">
        <v>6</v>
      </c>
      <c r="CD27" s="210">
        <v>0.19117647058823528</v>
      </c>
      <c r="CE27" s="215">
        <v>62</v>
      </c>
      <c r="CF27" s="215">
        <v>5</v>
      </c>
      <c r="CG27" s="215">
        <v>3</v>
      </c>
      <c r="CH27" s="215">
        <v>20</v>
      </c>
      <c r="CI27" s="215">
        <v>0</v>
      </c>
      <c r="CJ27" s="215">
        <v>1</v>
      </c>
      <c r="CK27" s="216">
        <v>82</v>
      </c>
      <c r="CL27" s="216">
        <v>5</v>
      </c>
      <c r="CM27" s="216">
        <v>4</v>
      </c>
      <c r="CN27" s="217">
        <v>0.10975609756097561</v>
      </c>
      <c r="CO27" s="214">
        <v>54</v>
      </c>
      <c r="CP27" s="215">
        <v>2</v>
      </c>
      <c r="CQ27" s="215">
        <v>6</v>
      </c>
      <c r="CR27" s="215">
        <v>13</v>
      </c>
      <c r="CS27" s="215">
        <v>2</v>
      </c>
      <c r="CT27" s="215">
        <v>2</v>
      </c>
      <c r="CU27" s="216">
        <v>67</v>
      </c>
      <c r="CV27" s="216">
        <v>4</v>
      </c>
      <c r="CW27" s="216">
        <v>8</v>
      </c>
      <c r="CX27" s="212">
        <v>0.17910447761194029</v>
      </c>
      <c r="CY27" s="214"/>
      <c r="CZ27" s="215"/>
      <c r="DA27" s="215"/>
      <c r="DB27" s="215"/>
      <c r="DC27" s="215"/>
      <c r="DD27" s="215"/>
      <c r="DE27" s="216"/>
      <c r="DF27" s="216"/>
      <c r="DG27" s="216"/>
      <c r="DH27" s="212"/>
      <c r="DI27" s="214"/>
      <c r="DJ27" s="215"/>
      <c r="DK27" s="215"/>
      <c r="DL27" s="215"/>
      <c r="DM27" s="215"/>
      <c r="DN27" s="215"/>
      <c r="DO27" s="216"/>
      <c r="DP27" s="216"/>
      <c r="DQ27" s="216"/>
      <c r="DR27" s="212"/>
      <c r="DS27" s="214">
        <v>553</v>
      </c>
      <c r="DT27" s="215">
        <v>40</v>
      </c>
      <c r="DU27" s="215">
        <v>34</v>
      </c>
      <c r="DV27" s="210">
        <v>0.13381555153707053</v>
      </c>
      <c r="DW27" s="215">
        <v>206</v>
      </c>
      <c r="DX27" s="215">
        <v>8</v>
      </c>
      <c r="DY27" s="215">
        <v>12</v>
      </c>
      <c r="DZ27" s="210">
        <v>9.7087378640776698E-2</v>
      </c>
      <c r="EA27" s="216">
        <v>759</v>
      </c>
      <c r="EB27" s="216">
        <v>48</v>
      </c>
      <c r="EC27" s="218">
        <v>46</v>
      </c>
      <c r="ED27" s="212">
        <v>0.12384716732542819</v>
      </c>
      <c r="EE27" s="331" t="s">
        <v>289</v>
      </c>
    </row>
    <row r="28" spans="1:135" s="182" customFormat="1" ht="14.25" customHeight="1">
      <c r="A28" s="473" t="s">
        <v>404</v>
      </c>
      <c r="B28" s="202" t="s">
        <v>277</v>
      </c>
      <c r="C28" s="193">
        <v>0</v>
      </c>
      <c r="D28" s="194">
        <v>0</v>
      </c>
      <c r="E28" s="194">
        <v>0</v>
      </c>
      <c r="F28" s="194">
        <v>0</v>
      </c>
      <c r="G28" s="194">
        <v>0</v>
      </c>
      <c r="H28" s="194">
        <v>0</v>
      </c>
      <c r="I28" s="195">
        <v>0</v>
      </c>
      <c r="J28" s="195">
        <v>0</v>
      </c>
      <c r="K28" s="195">
        <v>0</v>
      </c>
      <c r="L28" s="196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3">
        <v>0</v>
      </c>
      <c r="T28" s="203">
        <v>0</v>
      </c>
      <c r="U28" s="203">
        <v>0</v>
      </c>
      <c r="V28" s="206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v>0</v>
      </c>
      <c r="AB28" s="207">
        <v>0</v>
      </c>
      <c r="AC28" s="203">
        <v>0</v>
      </c>
      <c r="AD28" s="203">
        <v>0</v>
      </c>
      <c r="AE28" s="203">
        <v>0</v>
      </c>
      <c r="AF28" s="206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3">
        <v>0</v>
      </c>
      <c r="AN28" s="203">
        <v>0</v>
      </c>
      <c r="AO28" s="203">
        <v>0</v>
      </c>
      <c r="AP28" s="206">
        <v>0</v>
      </c>
      <c r="AQ28" s="207">
        <v>0</v>
      </c>
      <c r="AR28" s="207">
        <v>0</v>
      </c>
      <c r="AS28" s="207">
        <v>0</v>
      </c>
      <c r="AT28" s="207">
        <v>0</v>
      </c>
      <c r="AU28" s="207">
        <v>0</v>
      </c>
      <c r="AV28" s="207">
        <v>0</v>
      </c>
      <c r="AW28" s="203">
        <v>0</v>
      </c>
      <c r="AX28" s="203">
        <v>0</v>
      </c>
      <c r="AY28" s="203">
        <v>0</v>
      </c>
      <c r="AZ28" s="206">
        <v>0</v>
      </c>
      <c r="BA28" s="207">
        <v>0</v>
      </c>
      <c r="BB28" s="207">
        <v>0</v>
      </c>
      <c r="BC28" s="207">
        <v>0</v>
      </c>
      <c r="BD28" s="207">
        <v>0</v>
      </c>
      <c r="BE28" s="207">
        <v>0</v>
      </c>
      <c r="BF28" s="207">
        <v>0</v>
      </c>
      <c r="BG28" s="203">
        <v>0</v>
      </c>
      <c r="BH28" s="203">
        <v>0</v>
      </c>
      <c r="BI28" s="203">
        <v>0</v>
      </c>
      <c r="BJ28" s="206">
        <v>0</v>
      </c>
      <c r="BK28" s="207">
        <v>0</v>
      </c>
      <c r="BL28" s="207">
        <v>0</v>
      </c>
      <c r="BM28" s="207">
        <v>0</v>
      </c>
      <c r="BN28" s="207">
        <v>0</v>
      </c>
      <c r="BO28" s="207">
        <v>0</v>
      </c>
      <c r="BP28" s="207">
        <v>0</v>
      </c>
      <c r="BQ28" s="203">
        <v>0</v>
      </c>
      <c r="BR28" s="203">
        <v>0</v>
      </c>
      <c r="BS28" s="203">
        <v>0</v>
      </c>
      <c r="BT28" s="206">
        <v>0</v>
      </c>
      <c r="BU28" s="207">
        <v>0</v>
      </c>
      <c r="BV28" s="207">
        <v>0</v>
      </c>
      <c r="BW28" s="207">
        <v>0</v>
      </c>
      <c r="BX28" s="207">
        <v>0</v>
      </c>
      <c r="BY28" s="207">
        <v>0</v>
      </c>
      <c r="BZ28" s="207">
        <v>0</v>
      </c>
      <c r="CA28" s="203">
        <v>0</v>
      </c>
      <c r="CB28" s="203">
        <v>0</v>
      </c>
      <c r="CC28" s="203">
        <v>0</v>
      </c>
      <c r="CD28" s="206">
        <v>0</v>
      </c>
      <c r="CE28" s="207">
        <v>0</v>
      </c>
      <c r="CF28" s="207">
        <v>0</v>
      </c>
      <c r="CG28" s="207">
        <v>0</v>
      </c>
      <c r="CH28" s="207">
        <v>0</v>
      </c>
      <c r="CI28" s="207">
        <v>0</v>
      </c>
      <c r="CJ28" s="207">
        <v>0</v>
      </c>
      <c r="CK28" s="203">
        <v>0</v>
      </c>
      <c r="CL28" s="203">
        <v>0</v>
      </c>
      <c r="CM28" s="203">
        <v>0</v>
      </c>
      <c r="CN28" s="208">
        <v>0</v>
      </c>
      <c r="CO28" s="209">
        <v>0</v>
      </c>
      <c r="CP28" s="207">
        <v>0</v>
      </c>
      <c r="CQ28" s="207">
        <v>0</v>
      </c>
      <c r="CR28" s="207">
        <v>0</v>
      </c>
      <c r="CS28" s="207">
        <v>0</v>
      </c>
      <c r="CT28" s="207">
        <v>0</v>
      </c>
      <c r="CU28" s="203">
        <v>0</v>
      </c>
      <c r="CV28" s="203">
        <v>0</v>
      </c>
      <c r="CW28" s="203">
        <v>0</v>
      </c>
      <c r="CX28" s="204">
        <v>0</v>
      </c>
      <c r="CY28" s="209"/>
      <c r="CZ28" s="207"/>
      <c r="DA28" s="207"/>
      <c r="DB28" s="207"/>
      <c r="DC28" s="207"/>
      <c r="DD28" s="207"/>
      <c r="DE28" s="203"/>
      <c r="DF28" s="203"/>
      <c r="DG28" s="203"/>
      <c r="DH28" s="204"/>
      <c r="DI28" s="209"/>
      <c r="DJ28" s="207"/>
      <c r="DK28" s="207"/>
      <c r="DL28" s="207"/>
      <c r="DM28" s="207"/>
      <c r="DN28" s="207"/>
      <c r="DO28" s="203"/>
      <c r="DP28" s="203"/>
      <c r="DQ28" s="203"/>
      <c r="DR28" s="204"/>
      <c r="DS28" s="209">
        <v>0</v>
      </c>
      <c r="DT28" s="207">
        <v>0</v>
      </c>
      <c r="DU28" s="207">
        <v>0</v>
      </c>
      <c r="DV28" s="210">
        <v>0</v>
      </c>
      <c r="DW28" s="207">
        <v>0</v>
      </c>
      <c r="DX28" s="207">
        <v>0</v>
      </c>
      <c r="DY28" s="207">
        <v>0</v>
      </c>
      <c r="DZ28" s="210">
        <v>0</v>
      </c>
      <c r="EA28" s="203">
        <v>0</v>
      </c>
      <c r="EB28" s="203">
        <v>0</v>
      </c>
      <c r="EC28" s="211">
        <v>0</v>
      </c>
      <c r="ED28" s="212">
        <v>0</v>
      </c>
      <c r="EE28" s="331" t="s">
        <v>289</v>
      </c>
    </row>
    <row r="29" spans="1:135" s="182" customFormat="1" ht="14.25" customHeight="1">
      <c r="A29" s="474"/>
      <c r="B29" s="202" t="s">
        <v>278</v>
      </c>
      <c r="C29" s="193">
        <v>5</v>
      </c>
      <c r="D29" s="194">
        <v>1</v>
      </c>
      <c r="E29" s="194">
        <v>0</v>
      </c>
      <c r="F29" s="194">
        <v>0</v>
      </c>
      <c r="G29" s="194">
        <v>0</v>
      </c>
      <c r="H29" s="194">
        <v>0</v>
      </c>
      <c r="I29" s="203">
        <v>5</v>
      </c>
      <c r="J29" s="203">
        <v>1</v>
      </c>
      <c r="K29" s="203">
        <v>0</v>
      </c>
      <c r="L29" s="204">
        <v>0.2</v>
      </c>
      <c r="M29" s="207">
        <v>3</v>
      </c>
      <c r="N29" s="207">
        <v>0</v>
      </c>
      <c r="O29" s="207">
        <v>0</v>
      </c>
      <c r="P29" s="207">
        <v>2</v>
      </c>
      <c r="Q29" s="207">
        <v>0</v>
      </c>
      <c r="R29" s="207">
        <v>0</v>
      </c>
      <c r="S29" s="203">
        <v>5</v>
      </c>
      <c r="T29" s="203">
        <v>0</v>
      </c>
      <c r="U29" s="203">
        <v>0</v>
      </c>
      <c r="V29" s="206">
        <v>0</v>
      </c>
      <c r="W29" s="207">
        <v>4</v>
      </c>
      <c r="X29" s="207">
        <v>0</v>
      </c>
      <c r="Y29" s="207">
        <v>0</v>
      </c>
      <c r="Z29" s="207">
        <v>2</v>
      </c>
      <c r="AA29" s="207">
        <v>0</v>
      </c>
      <c r="AB29" s="207">
        <v>0</v>
      </c>
      <c r="AC29" s="203">
        <v>6</v>
      </c>
      <c r="AD29" s="203">
        <v>0</v>
      </c>
      <c r="AE29" s="203">
        <v>0</v>
      </c>
      <c r="AF29" s="206">
        <v>0</v>
      </c>
      <c r="AG29" s="207">
        <v>6</v>
      </c>
      <c r="AH29" s="207">
        <v>0</v>
      </c>
      <c r="AI29" s="207">
        <v>0</v>
      </c>
      <c r="AJ29" s="207">
        <v>1</v>
      </c>
      <c r="AK29" s="207">
        <v>0</v>
      </c>
      <c r="AL29" s="207">
        <v>0</v>
      </c>
      <c r="AM29" s="203">
        <v>7</v>
      </c>
      <c r="AN29" s="203">
        <v>0</v>
      </c>
      <c r="AO29" s="203">
        <v>0</v>
      </c>
      <c r="AP29" s="206">
        <v>0</v>
      </c>
      <c r="AQ29" s="207">
        <v>2</v>
      </c>
      <c r="AR29" s="207">
        <v>0</v>
      </c>
      <c r="AS29" s="207">
        <v>0</v>
      </c>
      <c r="AT29" s="207">
        <v>1</v>
      </c>
      <c r="AU29" s="207">
        <v>0</v>
      </c>
      <c r="AV29" s="207">
        <v>0</v>
      </c>
      <c r="AW29" s="203">
        <v>3</v>
      </c>
      <c r="AX29" s="203">
        <v>0</v>
      </c>
      <c r="AY29" s="203">
        <v>0</v>
      </c>
      <c r="AZ29" s="206">
        <v>0</v>
      </c>
      <c r="BA29" s="207">
        <v>2</v>
      </c>
      <c r="BB29" s="207">
        <v>0</v>
      </c>
      <c r="BC29" s="207">
        <v>1</v>
      </c>
      <c r="BD29" s="207">
        <v>2</v>
      </c>
      <c r="BE29" s="207">
        <v>0</v>
      </c>
      <c r="BF29" s="207">
        <v>0</v>
      </c>
      <c r="BG29" s="203">
        <v>4</v>
      </c>
      <c r="BH29" s="203">
        <v>0</v>
      </c>
      <c r="BI29" s="203">
        <v>1</v>
      </c>
      <c r="BJ29" s="206">
        <v>0.25</v>
      </c>
      <c r="BK29" s="207">
        <v>3</v>
      </c>
      <c r="BL29" s="207">
        <v>0</v>
      </c>
      <c r="BM29" s="207">
        <v>0</v>
      </c>
      <c r="BN29" s="207">
        <v>1</v>
      </c>
      <c r="BO29" s="207">
        <v>0</v>
      </c>
      <c r="BP29" s="207">
        <v>0</v>
      </c>
      <c r="BQ29" s="203">
        <v>4</v>
      </c>
      <c r="BR29" s="203">
        <v>0</v>
      </c>
      <c r="BS29" s="203">
        <v>0</v>
      </c>
      <c r="BT29" s="206">
        <v>0</v>
      </c>
      <c r="BU29" s="207">
        <v>3</v>
      </c>
      <c r="BV29" s="207">
        <v>0</v>
      </c>
      <c r="BW29" s="207">
        <v>0</v>
      </c>
      <c r="BX29" s="207">
        <v>0</v>
      </c>
      <c r="BY29" s="207">
        <v>0</v>
      </c>
      <c r="BZ29" s="207">
        <v>1</v>
      </c>
      <c r="CA29" s="203">
        <v>3</v>
      </c>
      <c r="CB29" s="203">
        <v>0</v>
      </c>
      <c r="CC29" s="203">
        <v>1</v>
      </c>
      <c r="CD29" s="206">
        <v>0.33333333333333331</v>
      </c>
      <c r="CE29" s="207">
        <v>2</v>
      </c>
      <c r="CF29" s="207">
        <v>0</v>
      </c>
      <c r="CG29" s="207">
        <v>0</v>
      </c>
      <c r="CH29" s="207">
        <v>1</v>
      </c>
      <c r="CI29" s="207">
        <v>0</v>
      </c>
      <c r="CJ29" s="207">
        <v>0</v>
      </c>
      <c r="CK29" s="203">
        <v>3</v>
      </c>
      <c r="CL29" s="203">
        <v>0</v>
      </c>
      <c r="CM29" s="203">
        <v>0</v>
      </c>
      <c r="CN29" s="208">
        <v>0</v>
      </c>
      <c r="CO29" s="209">
        <v>5</v>
      </c>
      <c r="CP29" s="207">
        <v>0</v>
      </c>
      <c r="CQ29" s="207">
        <v>0</v>
      </c>
      <c r="CR29" s="207">
        <v>1</v>
      </c>
      <c r="CS29" s="207">
        <v>0</v>
      </c>
      <c r="CT29" s="207">
        <v>0</v>
      </c>
      <c r="CU29" s="203">
        <v>6</v>
      </c>
      <c r="CV29" s="203">
        <v>0</v>
      </c>
      <c r="CW29" s="203">
        <v>0</v>
      </c>
      <c r="CX29" s="204">
        <v>0</v>
      </c>
      <c r="CY29" s="209"/>
      <c r="CZ29" s="207"/>
      <c r="DA29" s="207"/>
      <c r="DB29" s="207"/>
      <c r="DC29" s="207"/>
      <c r="DD29" s="207"/>
      <c r="DE29" s="203"/>
      <c r="DF29" s="203"/>
      <c r="DG29" s="203"/>
      <c r="DH29" s="204"/>
      <c r="DI29" s="209"/>
      <c r="DJ29" s="207"/>
      <c r="DK29" s="207"/>
      <c r="DL29" s="207"/>
      <c r="DM29" s="207"/>
      <c r="DN29" s="207"/>
      <c r="DO29" s="203"/>
      <c r="DP29" s="203"/>
      <c r="DQ29" s="203"/>
      <c r="DR29" s="204"/>
      <c r="DS29" s="209">
        <v>35</v>
      </c>
      <c r="DT29" s="207">
        <v>1</v>
      </c>
      <c r="DU29" s="207">
        <v>1</v>
      </c>
      <c r="DV29" s="210">
        <v>5.7142857142857141E-2</v>
      </c>
      <c r="DW29" s="207">
        <v>11</v>
      </c>
      <c r="DX29" s="207">
        <v>0</v>
      </c>
      <c r="DY29" s="207">
        <v>1</v>
      </c>
      <c r="DZ29" s="210">
        <v>9.0909090909090912E-2</v>
      </c>
      <c r="EA29" s="203">
        <v>46</v>
      </c>
      <c r="EB29" s="203">
        <v>1</v>
      </c>
      <c r="EC29" s="211">
        <v>2</v>
      </c>
      <c r="ED29" s="212">
        <v>6.5217391304347824E-2</v>
      </c>
      <c r="EE29" s="331" t="s">
        <v>289</v>
      </c>
    </row>
    <row r="30" spans="1:135" s="182" customFormat="1" ht="14.25" customHeight="1">
      <c r="A30" s="474"/>
      <c r="B30" s="202" t="s">
        <v>279</v>
      </c>
      <c r="C30" s="193">
        <v>6</v>
      </c>
      <c r="D30" s="194">
        <v>0</v>
      </c>
      <c r="E30" s="194">
        <v>0</v>
      </c>
      <c r="F30" s="194">
        <v>0</v>
      </c>
      <c r="G30" s="194">
        <v>0</v>
      </c>
      <c r="H30" s="194">
        <v>0</v>
      </c>
      <c r="I30" s="203">
        <v>6</v>
      </c>
      <c r="J30" s="203">
        <v>0</v>
      </c>
      <c r="K30" s="203">
        <v>0</v>
      </c>
      <c r="L30" s="204">
        <v>0</v>
      </c>
      <c r="M30" s="207">
        <v>2</v>
      </c>
      <c r="N30" s="207">
        <v>0</v>
      </c>
      <c r="O30" s="207">
        <v>0</v>
      </c>
      <c r="P30" s="207">
        <v>2</v>
      </c>
      <c r="Q30" s="207">
        <v>0</v>
      </c>
      <c r="R30" s="207">
        <v>0</v>
      </c>
      <c r="S30" s="203">
        <v>4</v>
      </c>
      <c r="T30" s="203">
        <v>0</v>
      </c>
      <c r="U30" s="203">
        <v>0</v>
      </c>
      <c r="V30" s="206">
        <v>0</v>
      </c>
      <c r="W30" s="207">
        <v>7</v>
      </c>
      <c r="X30" s="207">
        <v>0</v>
      </c>
      <c r="Y30" s="207">
        <v>1</v>
      </c>
      <c r="Z30" s="207">
        <v>2</v>
      </c>
      <c r="AA30" s="207">
        <v>0</v>
      </c>
      <c r="AB30" s="207">
        <v>1</v>
      </c>
      <c r="AC30" s="203">
        <v>9</v>
      </c>
      <c r="AD30" s="203">
        <v>0</v>
      </c>
      <c r="AE30" s="203">
        <v>2</v>
      </c>
      <c r="AF30" s="206">
        <v>0.22222222222222221</v>
      </c>
      <c r="AG30" s="207">
        <v>5</v>
      </c>
      <c r="AH30" s="207">
        <v>0</v>
      </c>
      <c r="AI30" s="207">
        <v>1</v>
      </c>
      <c r="AJ30" s="207">
        <v>3</v>
      </c>
      <c r="AK30" s="207">
        <v>0</v>
      </c>
      <c r="AL30" s="207">
        <v>0</v>
      </c>
      <c r="AM30" s="203">
        <v>8</v>
      </c>
      <c r="AN30" s="203">
        <v>0</v>
      </c>
      <c r="AO30" s="203">
        <v>1</v>
      </c>
      <c r="AP30" s="206">
        <v>0.125</v>
      </c>
      <c r="AQ30" s="207">
        <v>3</v>
      </c>
      <c r="AR30" s="207">
        <v>0</v>
      </c>
      <c r="AS30" s="207">
        <v>0</v>
      </c>
      <c r="AT30" s="207">
        <v>1</v>
      </c>
      <c r="AU30" s="207">
        <v>1</v>
      </c>
      <c r="AV30" s="207">
        <v>0</v>
      </c>
      <c r="AW30" s="203">
        <v>4</v>
      </c>
      <c r="AX30" s="203">
        <v>1</v>
      </c>
      <c r="AY30" s="203">
        <v>0</v>
      </c>
      <c r="AZ30" s="206">
        <v>0.25</v>
      </c>
      <c r="BA30" s="207">
        <v>8</v>
      </c>
      <c r="BB30" s="207">
        <v>2</v>
      </c>
      <c r="BC30" s="207">
        <v>0</v>
      </c>
      <c r="BD30" s="207">
        <v>2</v>
      </c>
      <c r="BE30" s="207">
        <v>0</v>
      </c>
      <c r="BF30" s="207">
        <v>0</v>
      </c>
      <c r="BG30" s="203">
        <v>10</v>
      </c>
      <c r="BH30" s="203">
        <v>2</v>
      </c>
      <c r="BI30" s="203">
        <v>0</v>
      </c>
      <c r="BJ30" s="206">
        <v>0.2</v>
      </c>
      <c r="BK30" s="207">
        <v>4</v>
      </c>
      <c r="BL30" s="207">
        <v>0</v>
      </c>
      <c r="BM30" s="207">
        <v>1</v>
      </c>
      <c r="BN30" s="207">
        <v>1</v>
      </c>
      <c r="BO30" s="207">
        <v>0</v>
      </c>
      <c r="BP30" s="207">
        <v>0</v>
      </c>
      <c r="BQ30" s="203">
        <v>5</v>
      </c>
      <c r="BR30" s="203">
        <v>0</v>
      </c>
      <c r="BS30" s="203">
        <v>1</v>
      </c>
      <c r="BT30" s="206">
        <v>0.2</v>
      </c>
      <c r="BU30" s="207">
        <v>5</v>
      </c>
      <c r="BV30" s="207">
        <v>0</v>
      </c>
      <c r="BW30" s="207">
        <v>1</v>
      </c>
      <c r="BX30" s="207">
        <v>1</v>
      </c>
      <c r="BY30" s="207">
        <v>0</v>
      </c>
      <c r="BZ30" s="207">
        <v>0</v>
      </c>
      <c r="CA30" s="203">
        <v>6</v>
      </c>
      <c r="CB30" s="203">
        <v>0</v>
      </c>
      <c r="CC30" s="203">
        <v>1</v>
      </c>
      <c r="CD30" s="206">
        <v>0.16666666666666666</v>
      </c>
      <c r="CE30" s="207">
        <v>6</v>
      </c>
      <c r="CF30" s="207">
        <v>0</v>
      </c>
      <c r="CG30" s="207">
        <v>1</v>
      </c>
      <c r="CH30" s="207">
        <v>3</v>
      </c>
      <c r="CI30" s="207">
        <v>0</v>
      </c>
      <c r="CJ30" s="207">
        <v>0</v>
      </c>
      <c r="CK30" s="203">
        <v>9</v>
      </c>
      <c r="CL30" s="203">
        <v>0</v>
      </c>
      <c r="CM30" s="203">
        <v>1</v>
      </c>
      <c r="CN30" s="208">
        <v>0.1111111111111111</v>
      </c>
      <c r="CO30" s="209">
        <v>8</v>
      </c>
      <c r="CP30" s="207">
        <v>2</v>
      </c>
      <c r="CQ30" s="207">
        <v>0</v>
      </c>
      <c r="CR30" s="207">
        <v>1</v>
      </c>
      <c r="CS30" s="207">
        <v>0</v>
      </c>
      <c r="CT30" s="207">
        <v>0</v>
      </c>
      <c r="CU30" s="203">
        <v>9</v>
      </c>
      <c r="CV30" s="203">
        <v>2</v>
      </c>
      <c r="CW30" s="203">
        <v>0</v>
      </c>
      <c r="CX30" s="204">
        <v>0.22222222222222221</v>
      </c>
      <c r="CY30" s="209"/>
      <c r="CZ30" s="207"/>
      <c r="DA30" s="207"/>
      <c r="DB30" s="207"/>
      <c r="DC30" s="207"/>
      <c r="DD30" s="207"/>
      <c r="DE30" s="203"/>
      <c r="DF30" s="203"/>
      <c r="DG30" s="203"/>
      <c r="DH30" s="204"/>
      <c r="DI30" s="209"/>
      <c r="DJ30" s="207"/>
      <c r="DK30" s="207"/>
      <c r="DL30" s="207"/>
      <c r="DM30" s="207"/>
      <c r="DN30" s="207"/>
      <c r="DO30" s="203"/>
      <c r="DP30" s="203"/>
      <c r="DQ30" s="203"/>
      <c r="DR30" s="204"/>
      <c r="DS30" s="209">
        <v>54</v>
      </c>
      <c r="DT30" s="207">
        <v>4</v>
      </c>
      <c r="DU30" s="207">
        <v>5</v>
      </c>
      <c r="DV30" s="210">
        <v>0.16666666666666666</v>
      </c>
      <c r="DW30" s="207">
        <v>16</v>
      </c>
      <c r="DX30" s="207">
        <v>1</v>
      </c>
      <c r="DY30" s="207">
        <v>1</v>
      </c>
      <c r="DZ30" s="210">
        <v>0.125</v>
      </c>
      <c r="EA30" s="203">
        <v>70</v>
      </c>
      <c r="EB30" s="203">
        <v>5</v>
      </c>
      <c r="EC30" s="211">
        <v>6</v>
      </c>
      <c r="ED30" s="212">
        <v>0.15714285714285714</v>
      </c>
      <c r="EE30" s="331" t="s">
        <v>289</v>
      </c>
    </row>
    <row r="31" spans="1:135" s="182" customFormat="1" ht="14.25" customHeight="1">
      <c r="A31" s="474"/>
      <c r="B31" s="202" t="s">
        <v>280</v>
      </c>
      <c r="C31" s="193">
        <v>3</v>
      </c>
      <c r="D31" s="194">
        <v>0</v>
      </c>
      <c r="E31" s="194">
        <v>2</v>
      </c>
      <c r="F31" s="194">
        <v>2</v>
      </c>
      <c r="G31" s="194">
        <v>0</v>
      </c>
      <c r="H31" s="194">
        <v>2</v>
      </c>
      <c r="I31" s="203">
        <v>5</v>
      </c>
      <c r="J31" s="203">
        <v>0</v>
      </c>
      <c r="K31" s="203">
        <v>4</v>
      </c>
      <c r="L31" s="204">
        <v>0.8</v>
      </c>
      <c r="M31" s="207">
        <v>2</v>
      </c>
      <c r="N31" s="207">
        <v>0</v>
      </c>
      <c r="O31" s="207">
        <v>0</v>
      </c>
      <c r="P31" s="207">
        <v>0</v>
      </c>
      <c r="Q31" s="207">
        <v>0</v>
      </c>
      <c r="R31" s="207">
        <v>0</v>
      </c>
      <c r="S31" s="203">
        <v>2</v>
      </c>
      <c r="T31" s="203">
        <v>0</v>
      </c>
      <c r="U31" s="203">
        <v>0</v>
      </c>
      <c r="V31" s="206">
        <v>0</v>
      </c>
      <c r="W31" s="207">
        <v>6</v>
      </c>
      <c r="X31" s="207">
        <v>0</v>
      </c>
      <c r="Y31" s="207">
        <v>1</v>
      </c>
      <c r="Z31" s="207">
        <v>2</v>
      </c>
      <c r="AA31" s="207">
        <v>0</v>
      </c>
      <c r="AB31" s="207">
        <v>0</v>
      </c>
      <c r="AC31" s="203">
        <v>8</v>
      </c>
      <c r="AD31" s="203">
        <v>0</v>
      </c>
      <c r="AE31" s="203">
        <v>1</v>
      </c>
      <c r="AF31" s="206">
        <v>0.125</v>
      </c>
      <c r="AG31" s="207">
        <v>7</v>
      </c>
      <c r="AH31" s="207">
        <v>0</v>
      </c>
      <c r="AI31" s="207">
        <v>1</v>
      </c>
      <c r="AJ31" s="207">
        <v>0</v>
      </c>
      <c r="AK31" s="207">
        <v>0</v>
      </c>
      <c r="AL31" s="207">
        <v>0</v>
      </c>
      <c r="AM31" s="203">
        <v>7</v>
      </c>
      <c r="AN31" s="203">
        <v>0</v>
      </c>
      <c r="AO31" s="203">
        <v>1</v>
      </c>
      <c r="AP31" s="206">
        <v>0.14285714285714285</v>
      </c>
      <c r="AQ31" s="207">
        <v>3</v>
      </c>
      <c r="AR31" s="207">
        <v>0</v>
      </c>
      <c r="AS31" s="207">
        <v>0</v>
      </c>
      <c r="AT31" s="207">
        <v>2</v>
      </c>
      <c r="AU31" s="207">
        <v>0</v>
      </c>
      <c r="AV31" s="207">
        <v>0</v>
      </c>
      <c r="AW31" s="203">
        <v>5</v>
      </c>
      <c r="AX31" s="203">
        <v>0</v>
      </c>
      <c r="AY31" s="203">
        <v>0</v>
      </c>
      <c r="AZ31" s="206">
        <v>0</v>
      </c>
      <c r="BA31" s="207">
        <v>5</v>
      </c>
      <c r="BB31" s="207">
        <v>0</v>
      </c>
      <c r="BC31" s="207">
        <v>1</v>
      </c>
      <c r="BD31" s="207">
        <v>1</v>
      </c>
      <c r="BE31" s="207">
        <v>0</v>
      </c>
      <c r="BF31" s="207">
        <v>1</v>
      </c>
      <c r="BG31" s="203">
        <v>6</v>
      </c>
      <c r="BH31" s="203">
        <v>0</v>
      </c>
      <c r="BI31" s="203">
        <v>2</v>
      </c>
      <c r="BJ31" s="206">
        <v>0.33333333333333331</v>
      </c>
      <c r="BK31" s="207">
        <v>4</v>
      </c>
      <c r="BL31" s="207">
        <v>0</v>
      </c>
      <c r="BM31" s="207">
        <v>1</v>
      </c>
      <c r="BN31" s="207">
        <v>3</v>
      </c>
      <c r="BO31" s="207">
        <v>0</v>
      </c>
      <c r="BP31" s="207">
        <v>0</v>
      </c>
      <c r="BQ31" s="203">
        <v>7</v>
      </c>
      <c r="BR31" s="203">
        <v>0</v>
      </c>
      <c r="BS31" s="203">
        <v>1</v>
      </c>
      <c r="BT31" s="206">
        <v>0.14285714285714285</v>
      </c>
      <c r="BU31" s="207">
        <v>4</v>
      </c>
      <c r="BV31" s="207">
        <v>0</v>
      </c>
      <c r="BW31" s="207">
        <v>0</v>
      </c>
      <c r="BX31" s="207">
        <v>1</v>
      </c>
      <c r="BY31" s="207">
        <v>0</v>
      </c>
      <c r="BZ31" s="207">
        <v>0</v>
      </c>
      <c r="CA31" s="203">
        <v>5</v>
      </c>
      <c r="CB31" s="203">
        <v>0</v>
      </c>
      <c r="CC31" s="203">
        <v>0</v>
      </c>
      <c r="CD31" s="206">
        <v>0</v>
      </c>
      <c r="CE31" s="207">
        <v>4</v>
      </c>
      <c r="CF31" s="207">
        <v>0</v>
      </c>
      <c r="CG31" s="207">
        <v>3</v>
      </c>
      <c r="CH31" s="207">
        <v>0</v>
      </c>
      <c r="CI31" s="207">
        <v>0</v>
      </c>
      <c r="CJ31" s="207">
        <v>0</v>
      </c>
      <c r="CK31" s="203">
        <v>4</v>
      </c>
      <c r="CL31" s="203">
        <v>0</v>
      </c>
      <c r="CM31" s="203">
        <v>3</v>
      </c>
      <c r="CN31" s="208">
        <v>0.75</v>
      </c>
      <c r="CO31" s="209">
        <v>4</v>
      </c>
      <c r="CP31" s="207">
        <v>0</v>
      </c>
      <c r="CQ31" s="207">
        <v>0</v>
      </c>
      <c r="CR31" s="207">
        <v>0</v>
      </c>
      <c r="CS31" s="207">
        <v>0</v>
      </c>
      <c r="CT31" s="207">
        <v>0</v>
      </c>
      <c r="CU31" s="203">
        <v>4</v>
      </c>
      <c r="CV31" s="203">
        <v>0</v>
      </c>
      <c r="CW31" s="203">
        <v>0</v>
      </c>
      <c r="CX31" s="204">
        <v>0</v>
      </c>
      <c r="CY31" s="209"/>
      <c r="CZ31" s="207"/>
      <c r="DA31" s="207"/>
      <c r="DB31" s="207"/>
      <c r="DC31" s="207"/>
      <c r="DD31" s="207"/>
      <c r="DE31" s="203"/>
      <c r="DF31" s="203"/>
      <c r="DG31" s="203"/>
      <c r="DH31" s="204"/>
      <c r="DI31" s="209"/>
      <c r="DJ31" s="207"/>
      <c r="DK31" s="207"/>
      <c r="DL31" s="207"/>
      <c r="DM31" s="207"/>
      <c r="DN31" s="207"/>
      <c r="DO31" s="203"/>
      <c r="DP31" s="203"/>
      <c r="DQ31" s="203"/>
      <c r="DR31" s="204"/>
      <c r="DS31" s="209">
        <v>42</v>
      </c>
      <c r="DT31" s="207">
        <v>0</v>
      </c>
      <c r="DU31" s="207">
        <v>9</v>
      </c>
      <c r="DV31" s="210">
        <v>0.21428571428571427</v>
      </c>
      <c r="DW31" s="207">
        <v>11</v>
      </c>
      <c r="DX31" s="207">
        <v>0</v>
      </c>
      <c r="DY31" s="207">
        <v>3</v>
      </c>
      <c r="DZ31" s="210">
        <v>0.27272727272727271</v>
      </c>
      <c r="EA31" s="203">
        <v>53</v>
      </c>
      <c r="EB31" s="203">
        <v>0</v>
      </c>
      <c r="EC31" s="211">
        <v>12</v>
      </c>
      <c r="ED31" s="212">
        <v>0.22641509433962265</v>
      </c>
      <c r="EE31" s="331" t="s">
        <v>289</v>
      </c>
    </row>
    <row r="32" spans="1:135" s="182" customFormat="1" ht="14.25" customHeight="1">
      <c r="A32" s="474"/>
      <c r="B32" s="202" t="s">
        <v>281</v>
      </c>
      <c r="C32" s="193">
        <v>4</v>
      </c>
      <c r="D32" s="194">
        <v>0</v>
      </c>
      <c r="E32" s="194">
        <v>1</v>
      </c>
      <c r="F32" s="194">
        <v>4</v>
      </c>
      <c r="G32" s="194">
        <v>0</v>
      </c>
      <c r="H32" s="194">
        <v>0</v>
      </c>
      <c r="I32" s="203">
        <v>8</v>
      </c>
      <c r="J32" s="203">
        <v>0</v>
      </c>
      <c r="K32" s="203">
        <v>1</v>
      </c>
      <c r="L32" s="204">
        <v>0.125</v>
      </c>
      <c r="M32" s="207">
        <v>3</v>
      </c>
      <c r="N32" s="207">
        <v>0</v>
      </c>
      <c r="O32" s="207">
        <v>0</v>
      </c>
      <c r="P32" s="207">
        <v>1</v>
      </c>
      <c r="Q32" s="207">
        <v>0</v>
      </c>
      <c r="R32" s="207">
        <v>0</v>
      </c>
      <c r="S32" s="203">
        <v>4</v>
      </c>
      <c r="T32" s="203">
        <v>0</v>
      </c>
      <c r="U32" s="203">
        <v>0</v>
      </c>
      <c r="V32" s="206">
        <v>0</v>
      </c>
      <c r="W32" s="207">
        <v>8</v>
      </c>
      <c r="X32" s="207">
        <v>0</v>
      </c>
      <c r="Y32" s="207">
        <v>1</v>
      </c>
      <c r="Z32" s="207">
        <v>4</v>
      </c>
      <c r="AA32" s="207">
        <v>0</v>
      </c>
      <c r="AB32" s="207">
        <v>0</v>
      </c>
      <c r="AC32" s="203">
        <v>12</v>
      </c>
      <c r="AD32" s="203">
        <v>0</v>
      </c>
      <c r="AE32" s="203">
        <v>1</v>
      </c>
      <c r="AF32" s="206">
        <v>8.3333333333333329E-2</v>
      </c>
      <c r="AG32" s="207">
        <v>5</v>
      </c>
      <c r="AH32" s="207">
        <v>0</v>
      </c>
      <c r="AI32" s="207">
        <v>1</v>
      </c>
      <c r="AJ32" s="207">
        <v>2</v>
      </c>
      <c r="AK32" s="207">
        <v>1</v>
      </c>
      <c r="AL32" s="207">
        <v>0</v>
      </c>
      <c r="AM32" s="203">
        <v>7</v>
      </c>
      <c r="AN32" s="203">
        <v>1</v>
      </c>
      <c r="AO32" s="203">
        <v>1</v>
      </c>
      <c r="AP32" s="206">
        <v>0.2857142857142857</v>
      </c>
      <c r="AQ32" s="207">
        <v>4</v>
      </c>
      <c r="AR32" s="207">
        <v>0</v>
      </c>
      <c r="AS32" s="207">
        <v>0</v>
      </c>
      <c r="AT32" s="207">
        <v>2</v>
      </c>
      <c r="AU32" s="207">
        <v>0</v>
      </c>
      <c r="AV32" s="207">
        <v>0</v>
      </c>
      <c r="AW32" s="203">
        <v>6</v>
      </c>
      <c r="AX32" s="203">
        <v>0</v>
      </c>
      <c r="AY32" s="203">
        <v>0</v>
      </c>
      <c r="AZ32" s="206">
        <v>0</v>
      </c>
      <c r="BA32" s="207">
        <v>7</v>
      </c>
      <c r="BB32" s="207">
        <v>0</v>
      </c>
      <c r="BC32" s="207">
        <v>1</v>
      </c>
      <c r="BD32" s="207">
        <v>3</v>
      </c>
      <c r="BE32" s="207">
        <v>0</v>
      </c>
      <c r="BF32" s="207">
        <v>0</v>
      </c>
      <c r="BG32" s="203">
        <v>10</v>
      </c>
      <c r="BH32" s="203">
        <v>0</v>
      </c>
      <c r="BI32" s="203">
        <v>1</v>
      </c>
      <c r="BJ32" s="206">
        <v>0.1</v>
      </c>
      <c r="BK32" s="207">
        <v>6</v>
      </c>
      <c r="BL32" s="207">
        <v>2</v>
      </c>
      <c r="BM32" s="207">
        <v>0</v>
      </c>
      <c r="BN32" s="207">
        <v>1</v>
      </c>
      <c r="BO32" s="207">
        <v>0</v>
      </c>
      <c r="BP32" s="207">
        <v>0</v>
      </c>
      <c r="BQ32" s="203">
        <v>7</v>
      </c>
      <c r="BR32" s="203">
        <v>2</v>
      </c>
      <c r="BS32" s="203">
        <v>0</v>
      </c>
      <c r="BT32" s="206">
        <v>0.2857142857142857</v>
      </c>
      <c r="BU32" s="207">
        <v>5</v>
      </c>
      <c r="BV32" s="207">
        <v>0</v>
      </c>
      <c r="BW32" s="207">
        <v>0</v>
      </c>
      <c r="BX32" s="207">
        <v>1</v>
      </c>
      <c r="BY32" s="207">
        <v>0</v>
      </c>
      <c r="BZ32" s="207">
        <v>0</v>
      </c>
      <c r="CA32" s="203">
        <v>6</v>
      </c>
      <c r="CB32" s="203">
        <v>0</v>
      </c>
      <c r="CC32" s="203">
        <v>0</v>
      </c>
      <c r="CD32" s="206">
        <v>0</v>
      </c>
      <c r="CE32" s="207">
        <v>5</v>
      </c>
      <c r="CF32" s="207">
        <v>1</v>
      </c>
      <c r="CG32" s="207">
        <v>0</v>
      </c>
      <c r="CH32" s="207">
        <v>2</v>
      </c>
      <c r="CI32" s="207">
        <v>1</v>
      </c>
      <c r="CJ32" s="207">
        <v>0</v>
      </c>
      <c r="CK32" s="203">
        <v>7</v>
      </c>
      <c r="CL32" s="203">
        <v>2</v>
      </c>
      <c r="CM32" s="203">
        <v>0</v>
      </c>
      <c r="CN32" s="208">
        <v>0.2857142857142857</v>
      </c>
      <c r="CO32" s="209">
        <v>3</v>
      </c>
      <c r="CP32" s="207">
        <v>0</v>
      </c>
      <c r="CQ32" s="207">
        <v>0</v>
      </c>
      <c r="CR32" s="207">
        <v>3</v>
      </c>
      <c r="CS32" s="207">
        <v>1</v>
      </c>
      <c r="CT32" s="207">
        <v>0</v>
      </c>
      <c r="CU32" s="203">
        <v>6</v>
      </c>
      <c r="CV32" s="203">
        <v>1</v>
      </c>
      <c r="CW32" s="203">
        <v>0</v>
      </c>
      <c r="CX32" s="204">
        <v>0.16666666666666666</v>
      </c>
      <c r="CY32" s="209"/>
      <c r="CZ32" s="207"/>
      <c r="DA32" s="207"/>
      <c r="DB32" s="207"/>
      <c r="DC32" s="207"/>
      <c r="DD32" s="207"/>
      <c r="DE32" s="203"/>
      <c r="DF32" s="203"/>
      <c r="DG32" s="203"/>
      <c r="DH32" s="204"/>
      <c r="DI32" s="209"/>
      <c r="DJ32" s="207"/>
      <c r="DK32" s="207"/>
      <c r="DL32" s="207"/>
      <c r="DM32" s="207"/>
      <c r="DN32" s="207"/>
      <c r="DO32" s="203"/>
      <c r="DP32" s="203"/>
      <c r="DQ32" s="203"/>
      <c r="DR32" s="204"/>
      <c r="DS32" s="209">
        <v>50</v>
      </c>
      <c r="DT32" s="207">
        <v>3</v>
      </c>
      <c r="DU32" s="207">
        <v>4</v>
      </c>
      <c r="DV32" s="210">
        <v>0.14000000000000001</v>
      </c>
      <c r="DW32" s="207">
        <v>23</v>
      </c>
      <c r="DX32" s="207">
        <v>3</v>
      </c>
      <c r="DY32" s="207">
        <v>0</v>
      </c>
      <c r="DZ32" s="210">
        <v>0.13043478260869565</v>
      </c>
      <c r="EA32" s="203">
        <v>73</v>
      </c>
      <c r="EB32" s="203">
        <v>6</v>
      </c>
      <c r="EC32" s="211">
        <v>4</v>
      </c>
      <c r="ED32" s="212">
        <v>0.13698630136986301</v>
      </c>
      <c r="EE32" s="331" t="s">
        <v>289</v>
      </c>
    </row>
    <row r="33" spans="1:137" s="182" customFormat="1" ht="14.25" customHeight="1">
      <c r="A33" s="474"/>
      <c r="B33" s="202" t="s">
        <v>282</v>
      </c>
      <c r="C33" s="193">
        <v>5</v>
      </c>
      <c r="D33" s="194">
        <v>0</v>
      </c>
      <c r="E33" s="194">
        <v>0</v>
      </c>
      <c r="F33" s="194">
        <v>1</v>
      </c>
      <c r="G33" s="194">
        <v>0</v>
      </c>
      <c r="H33" s="194">
        <v>0</v>
      </c>
      <c r="I33" s="203">
        <v>6</v>
      </c>
      <c r="J33" s="203">
        <v>0</v>
      </c>
      <c r="K33" s="203">
        <v>0</v>
      </c>
      <c r="L33" s="204">
        <v>0</v>
      </c>
      <c r="M33" s="207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1</v>
      </c>
      <c r="S33" s="203">
        <v>0</v>
      </c>
      <c r="T33" s="203">
        <v>0</v>
      </c>
      <c r="U33" s="203">
        <v>1</v>
      </c>
      <c r="V33" s="206">
        <v>0</v>
      </c>
      <c r="W33" s="207">
        <v>5</v>
      </c>
      <c r="X33" s="207">
        <v>1</v>
      </c>
      <c r="Y33" s="207">
        <v>0</v>
      </c>
      <c r="Z33" s="207">
        <v>3</v>
      </c>
      <c r="AA33" s="207">
        <v>1</v>
      </c>
      <c r="AB33" s="207">
        <v>0</v>
      </c>
      <c r="AC33" s="203">
        <v>8</v>
      </c>
      <c r="AD33" s="203">
        <v>2</v>
      </c>
      <c r="AE33" s="203">
        <v>0</v>
      </c>
      <c r="AF33" s="206">
        <v>0.25</v>
      </c>
      <c r="AG33" s="207">
        <v>8</v>
      </c>
      <c r="AH33" s="207">
        <v>0</v>
      </c>
      <c r="AI33" s="207">
        <v>3</v>
      </c>
      <c r="AJ33" s="207">
        <v>2</v>
      </c>
      <c r="AK33" s="207">
        <v>0</v>
      </c>
      <c r="AL33" s="207">
        <v>0</v>
      </c>
      <c r="AM33" s="203">
        <v>10</v>
      </c>
      <c r="AN33" s="203">
        <v>0</v>
      </c>
      <c r="AO33" s="203">
        <v>3</v>
      </c>
      <c r="AP33" s="206">
        <v>0.3</v>
      </c>
      <c r="AQ33" s="207">
        <v>3</v>
      </c>
      <c r="AR33" s="207">
        <v>0</v>
      </c>
      <c r="AS33" s="207">
        <v>0</v>
      </c>
      <c r="AT33" s="207">
        <v>3</v>
      </c>
      <c r="AU33" s="207">
        <v>0</v>
      </c>
      <c r="AV33" s="207">
        <v>0</v>
      </c>
      <c r="AW33" s="203">
        <v>6</v>
      </c>
      <c r="AX33" s="203">
        <v>0</v>
      </c>
      <c r="AY33" s="203">
        <v>0</v>
      </c>
      <c r="AZ33" s="206">
        <v>0</v>
      </c>
      <c r="BA33" s="207">
        <v>3</v>
      </c>
      <c r="BB33" s="207">
        <v>0</v>
      </c>
      <c r="BC33" s="207">
        <v>0</v>
      </c>
      <c r="BD33" s="207">
        <v>1</v>
      </c>
      <c r="BE33" s="207">
        <v>0</v>
      </c>
      <c r="BF33" s="207">
        <v>0</v>
      </c>
      <c r="BG33" s="203">
        <v>4</v>
      </c>
      <c r="BH33" s="203">
        <v>0</v>
      </c>
      <c r="BI33" s="203">
        <v>0</v>
      </c>
      <c r="BJ33" s="206">
        <v>0</v>
      </c>
      <c r="BK33" s="207">
        <v>2</v>
      </c>
      <c r="BL33" s="207">
        <v>0</v>
      </c>
      <c r="BM33" s="207">
        <v>1</v>
      </c>
      <c r="BN33" s="207">
        <v>0</v>
      </c>
      <c r="BO33" s="207">
        <v>0</v>
      </c>
      <c r="BP33" s="207">
        <v>0</v>
      </c>
      <c r="BQ33" s="203">
        <v>2</v>
      </c>
      <c r="BR33" s="203">
        <v>0</v>
      </c>
      <c r="BS33" s="203">
        <v>1</v>
      </c>
      <c r="BT33" s="206">
        <v>0.5</v>
      </c>
      <c r="BU33" s="207">
        <v>3</v>
      </c>
      <c r="BV33" s="207">
        <v>1</v>
      </c>
      <c r="BW33" s="207">
        <v>1</v>
      </c>
      <c r="BX33" s="207">
        <v>1</v>
      </c>
      <c r="BY33" s="207">
        <v>0</v>
      </c>
      <c r="BZ33" s="207">
        <v>0</v>
      </c>
      <c r="CA33" s="203">
        <v>4</v>
      </c>
      <c r="CB33" s="203">
        <v>1</v>
      </c>
      <c r="CC33" s="203">
        <v>1</v>
      </c>
      <c r="CD33" s="206">
        <v>0.5</v>
      </c>
      <c r="CE33" s="207">
        <v>5</v>
      </c>
      <c r="CF33" s="207">
        <v>1</v>
      </c>
      <c r="CG33" s="207">
        <v>0</v>
      </c>
      <c r="CH33" s="207">
        <v>1</v>
      </c>
      <c r="CI33" s="207">
        <v>0</v>
      </c>
      <c r="CJ33" s="207">
        <v>0</v>
      </c>
      <c r="CK33" s="203">
        <v>6</v>
      </c>
      <c r="CL33" s="203">
        <v>1</v>
      </c>
      <c r="CM33" s="203">
        <v>0</v>
      </c>
      <c r="CN33" s="208">
        <v>0.16666666666666666</v>
      </c>
      <c r="CO33" s="209">
        <v>6</v>
      </c>
      <c r="CP33" s="207">
        <v>0</v>
      </c>
      <c r="CQ33" s="207">
        <v>1</v>
      </c>
      <c r="CR33" s="207">
        <v>3</v>
      </c>
      <c r="CS33" s="207">
        <v>0</v>
      </c>
      <c r="CT33" s="207">
        <v>2</v>
      </c>
      <c r="CU33" s="203">
        <v>9</v>
      </c>
      <c r="CV33" s="203">
        <v>0</v>
      </c>
      <c r="CW33" s="203">
        <v>3</v>
      </c>
      <c r="CX33" s="204">
        <v>0.33333333333333331</v>
      </c>
      <c r="CY33" s="209"/>
      <c r="CZ33" s="207"/>
      <c r="DA33" s="220"/>
      <c r="DB33" s="207"/>
      <c r="DC33" s="207"/>
      <c r="DD33" s="207"/>
      <c r="DE33" s="203"/>
      <c r="DF33" s="203"/>
      <c r="DG33" s="203"/>
      <c r="DH33" s="204"/>
      <c r="DI33" s="209"/>
      <c r="DJ33" s="207"/>
      <c r="DK33" s="220"/>
      <c r="DL33" s="207"/>
      <c r="DM33" s="207"/>
      <c r="DN33" s="207"/>
      <c r="DO33" s="203"/>
      <c r="DP33" s="203"/>
      <c r="DQ33" s="203"/>
      <c r="DR33" s="204"/>
      <c r="DS33" s="209">
        <v>40</v>
      </c>
      <c r="DT33" s="207">
        <v>3</v>
      </c>
      <c r="DU33" s="207">
        <v>6</v>
      </c>
      <c r="DV33" s="210">
        <v>0.22500000000000001</v>
      </c>
      <c r="DW33" s="207">
        <v>15</v>
      </c>
      <c r="DX33" s="207">
        <v>1</v>
      </c>
      <c r="DY33" s="207">
        <v>3</v>
      </c>
      <c r="DZ33" s="210">
        <v>0.26666666666666666</v>
      </c>
      <c r="EA33" s="203">
        <v>55</v>
      </c>
      <c r="EB33" s="203">
        <v>4</v>
      </c>
      <c r="EC33" s="211">
        <v>9</v>
      </c>
      <c r="ED33" s="212">
        <v>0.23636363636363636</v>
      </c>
      <c r="EE33" s="331">
        <v>2</v>
      </c>
      <c r="EF33" s="182">
        <v>85.21875</v>
      </c>
      <c r="EG33" s="221" t="s">
        <v>405</v>
      </c>
    </row>
    <row r="34" spans="1:137" s="182" customFormat="1" ht="14.25" customHeight="1">
      <c r="A34" s="474"/>
      <c r="B34" s="202" t="s">
        <v>283</v>
      </c>
      <c r="C34" s="193">
        <v>0</v>
      </c>
      <c r="D34" s="194">
        <v>0</v>
      </c>
      <c r="E34" s="194">
        <v>0</v>
      </c>
      <c r="F34" s="194">
        <v>0</v>
      </c>
      <c r="G34" s="194">
        <v>0</v>
      </c>
      <c r="H34" s="194">
        <v>0</v>
      </c>
      <c r="I34" s="203">
        <v>0</v>
      </c>
      <c r="J34" s="203">
        <v>0</v>
      </c>
      <c r="K34" s="203">
        <v>0</v>
      </c>
      <c r="L34" s="204">
        <v>0</v>
      </c>
      <c r="M34" s="207">
        <v>0</v>
      </c>
      <c r="N34" s="207">
        <v>0</v>
      </c>
      <c r="O34" s="207">
        <v>0</v>
      </c>
      <c r="P34" s="207">
        <v>0</v>
      </c>
      <c r="Q34" s="207">
        <v>0</v>
      </c>
      <c r="R34" s="207">
        <v>0</v>
      </c>
      <c r="S34" s="203">
        <v>0</v>
      </c>
      <c r="T34" s="203">
        <v>0</v>
      </c>
      <c r="U34" s="203">
        <v>0</v>
      </c>
      <c r="V34" s="206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3">
        <v>0</v>
      </c>
      <c r="AD34" s="203">
        <v>0</v>
      </c>
      <c r="AE34" s="203">
        <v>0</v>
      </c>
      <c r="AF34" s="206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3">
        <v>0</v>
      </c>
      <c r="AN34" s="203">
        <v>0</v>
      </c>
      <c r="AO34" s="203">
        <v>0</v>
      </c>
      <c r="AP34" s="206">
        <v>0</v>
      </c>
      <c r="AQ34" s="207">
        <v>0</v>
      </c>
      <c r="AR34" s="207">
        <v>0</v>
      </c>
      <c r="AS34" s="207">
        <v>0</v>
      </c>
      <c r="AT34" s="207">
        <v>0</v>
      </c>
      <c r="AU34" s="207">
        <v>0</v>
      </c>
      <c r="AV34" s="207">
        <v>0</v>
      </c>
      <c r="AW34" s="203">
        <v>0</v>
      </c>
      <c r="AX34" s="203">
        <v>0</v>
      </c>
      <c r="AY34" s="203">
        <v>0</v>
      </c>
      <c r="AZ34" s="206">
        <v>0</v>
      </c>
      <c r="BA34" s="207">
        <v>0</v>
      </c>
      <c r="BB34" s="207">
        <v>0</v>
      </c>
      <c r="BC34" s="207">
        <v>0</v>
      </c>
      <c r="BD34" s="207">
        <v>0</v>
      </c>
      <c r="BE34" s="207">
        <v>0</v>
      </c>
      <c r="BF34" s="207">
        <v>0</v>
      </c>
      <c r="BG34" s="203">
        <v>0</v>
      </c>
      <c r="BH34" s="203">
        <v>0</v>
      </c>
      <c r="BI34" s="203">
        <v>0</v>
      </c>
      <c r="BJ34" s="206">
        <v>0</v>
      </c>
      <c r="BK34" s="207">
        <v>0</v>
      </c>
      <c r="BL34" s="207">
        <v>0</v>
      </c>
      <c r="BM34" s="207">
        <v>0</v>
      </c>
      <c r="BN34" s="207">
        <v>0</v>
      </c>
      <c r="BO34" s="207">
        <v>0</v>
      </c>
      <c r="BP34" s="207">
        <v>0</v>
      </c>
      <c r="BQ34" s="203">
        <v>0</v>
      </c>
      <c r="BR34" s="203">
        <v>0</v>
      </c>
      <c r="BS34" s="203">
        <v>0</v>
      </c>
      <c r="BT34" s="206">
        <v>0</v>
      </c>
      <c r="BU34" s="207">
        <v>0</v>
      </c>
      <c r="BV34" s="207">
        <v>0</v>
      </c>
      <c r="BW34" s="207">
        <v>0</v>
      </c>
      <c r="BX34" s="207">
        <v>0</v>
      </c>
      <c r="BY34" s="207">
        <v>0</v>
      </c>
      <c r="BZ34" s="207">
        <v>0</v>
      </c>
      <c r="CA34" s="203">
        <v>0</v>
      </c>
      <c r="CB34" s="203">
        <v>0</v>
      </c>
      <c r="CC34" s="203">
        <v>0</v>
      </c>
      <c r="CD34" s="206">
        <v>0</v>
      </c>
      <c r="CE34" s="207">
        <v>0</v>
      </c>
      <c r="CF34" s="207">
        <v>0</v>
      </c>
      <c r="CG34" s="207">
        <v>0</v>
      </c>
      <c r="CH34" s="207">
        <v>0</v>
      </c>
      <c r="CI34" s="207">
        <v>0</v>
      </c>
      <c r="CJ34" s="207">
        <v>0</v>
      </c>
      <c r="CK34" s="203">
        <v>0</v>
      </c>
      <c r="CL34" s="203">
        <v>0</v>
      </c>
      <c r="CM34" s="203">
        <v>0</v>
      </c>
      <c r="CN34" s="208">
        <v>0</v>
      </c>
      <c r="CO34" s="209">
        <v>0</v>
      </c>
      <c r="CP34" s="207">
        <v>0</v>
      </c>
      <c r="CQ34" s="207">
        <v>0</v>
      </c>
      <c r="CR34" s="207">
        <v>0</v>
      </c>
      <c r="CS34" s="207">
        <v>0</v>
      </c>
      <c r="CT34" s="207">
        <v>0</v>
      </c>
      <c r="CU34" s="203">
        <v>0</v>
      </c>
      <c r="CV34" s="203">
        <v>0</v>
      </c>
      <c r="CW34" s="203">
        <v>0</v>
      </c>
      <c r="CX34" s="204">
        <v>0</v>
      </c>
      <c r="CY34" s="209"/>
      <c r="CZ34" s="207"/>
      <c r="DA34" s="207"/>
      <c r="DB34" s="207"/>
      <c r="DC34" s="207"/>
      <c r="DD34" s="220"/>
      <c r="DE34" s="203"/>
      <c r="DF34" s="203"/>
      <c r="DG34" s="203"/>
      <c r="DH34" s="204"/>
      <c r="DI34" s="209"/>
      <c r="DJ34" s="207"/>
      <c r="DK34" s="207"/>
      <c r="DL34" s="207"/>
      <c r="DM34" s="207"/>
      <c r="DN34" s="220"/>
      <c r="DO34" s="203"/>
      <c r="DP34" s="203"/>
      <c r="DQ34" s="203"/>
      <c r="DR34" s="204"/>
      <c r="DS34" s="209">
        <v>0</v>
      </c>
      <c r="DT34" s="207">
        <v>0</v>
      </c>
      <c r="DU34" s="207">
        <v>0</v>
      </c>
      <c r="DV34" s="210">
        <v>0</v>
      </c>
      <c r="DW34" s="207">
        <v>0</v>
      </c>
      <c r="DX34" s="207">
        <v>0</v>
      </c>
      <c r="DY34" s="207">
        <v>0</v>
      </c>
      <c r="DZ34" s="210">
        <v>0</v>
      </c>
      <c r="EA34" s="203">
        <v>0</v>
      </c>
      <c r="EB34" s="203">
        <v>0</v>
      </c>
      <c r="EC34" s="211">
        <v>0</v>
      </c>
      <c r="ED34" s="212">
        <v>0</v>
      </c>
      <c r="EE34" s="331" t="s">
        <v>289</v>
      </c>
      <c r="EG34" s="221" t="s">
        <v>406</v>
      </c>
    </row>
    <row r="35" spans="1:137" s="182" customFormat="1" ht="14.25" customHeight="1">
      <c r="A35" s="474"/>
      <c r="B35" s="222" t="s">
        <v>407</v>
      </c>
      <c r="C35" s="193">
        <v>0</v>
      </c>
      <c r="D35" s="194">
        <v>0</v>
      </c>
      <c r="E35" s="194">
        <v>0</v>
      </c>
      <c r="F35" s="194">
        <v>0</v>
      </c>
      <c r="G35" s="194">
        <v>0</v>
      </c>
      <c r="H35" s="194">
        <v>0</v>
      </c>
      <c r="I35" s="203">
        <v>0</v>
      </c>
      <c r="J35" s="203">
        <v>0</v>
      </c>
      <c r="K35" s="203">
        <v>0</v>
      </c>
      <c r="L35" s="204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3">
        <v>0</v>
      </c>
      <c r="T35" s="203">
        <v>0</v>
      </c>
      <c r="U35" s="203">
        <v>0</v>
      </c>
      <c r="V35" s="206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3">
        <v>0</v>
      </c>
      <c r="AD35" s="203">
        <v>0</v>
      </c>
      <c r="AE35" s="203">
        <v>0</v>
      </c>
      <c r="AF35" s="206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3">
        <v>0</v>
      </c>
      <c r="AN35" s="203">
        <v>0</v>
      </c>
      <c r="AO35" s="203">
        <v>0</v>
      </c>
      <c r="AP35" s="206">
        <v>0</v>
      </c>
      <c r="AQ35" s="207">
        <v>0</v>
      </c>
      <c r="AR35" s="207">
        <v>0</v>
      </c>
      <c r="AS35" s="207">
        <v>0</v>
      </c>
      <c r="AT35" s="207">
        <v>0</v>
      </c>
      <c r="AU35" s="207">
        <v>0</v>
      </c>
      <c r="AV35" s="207">
        <v>0</v>
      </c>
      <c r="AW35" s="203">
        <v>0</v>
      </c>
      <c r="AX35" s="203">
        <v>0</v>
      </c>
      <c r="AY35" s="203">
        <v>0</v>
      </c>
      <c r="AZ35" s="206">
        <v>0</v>
      </c>
      <c r="BA35" s="207">
        <v>0</v>
      </c>
      <c r="BB35" s="207">
        <v>0</v>
      </c>
      <c r="BC35" s="207">
        <v>0</v>
      </c>
      <c r="BD35" s="207">
        <v>0</v>
      </c>
      <c r="BE35" s="207">
        <v>0</v>
      </c>
      <c r="BF35" s="207">
        <v>0</v>
      </c>
      <c r="BG35" s="203">
        <v>0</v>
      </c>
      <c r="BH35" s="203">
        <v>0</v>
      </c>
      <c r="BI35" s="203">
        <v>0</v>
      </c>
      <c r="BJ35" s="206">
        <v>0</v>
      </c>
      <c r="BK35" s="207">
        <v>0</v>
      </c>
      <c r="BL35" s="207">
        <v>0</v>
      </c>
      <c r="BM35" s="207">
        <v>0</v>
      </c>
      <c r="BN35" s="207">
        <v>0</v>
      </c>
      <c r="BO35" s="207">
        <v>0</v>
      </c>
      <c r="BP35" s="207">
        <v>0</v>
      </c>
      <c r="BQ35" s="203">
        <v>0</v>
      </c>
      <c r="BR35" s="203">
        <v>0</v>
      </c>
      <c r="BS35" s="203">
        <v>0</v>
      </c>
      <c r="BT35" s="206">
        <v>0</v>
      </c>
      <c r="BU35" s="207">
        <v>0</v>
      </c>
      <c r="BV35" s="207">
        <v>0</v>
      </c>
      <c r="BW35" s="207">
        <v>0</v>
      </c>
      <c r="BX35" s="207">
        <v>0</v>
      </c>
      <c r="BY35" s="207">
        <v>0</v>
      </c>
      <c r="BZ35" s="207">
        <v>0</v>
      </c>
      <c r="CA35" s="203">
        <v>0</v>
      </c>
      <c r="CB35" s="203">
        <v>0</v>
      </c>
      <c r="CC35" s="203">
        <v>0</v>
      </c>
      <c r="CD35" s="206">
        <v>0</v>
      </c>
      <c r="CE35" s="207">
        <v>0</v>
      </c>
      <c r="CF35" s="207">
        <v>0</v>
      </c>
      <c r="CG35" s="207">
        <v>0</v>
      </c>
      <c r="CH35" s="207">
        <v>0</v>
      </c>
      <c r="CI35" s="207">
        <v>0</v>
      </c>
      <c r="CJ35" s="207">
        <v>0</v>
      </c>
      <c r="CK35" s="203">
        <v>0</v>
      </c>
      <c r="CL35" s="203">
        <v>0</v>
      </c>
      <c r="CM35" s="203">
        <v>0</v>
      </c>
      <c r="CN35" s="208">
        <v>0</v>
      </c>
      <c r="CO35" s="209">
        <v>0</v>
      </c>
      <c r="CP35" s="207">
        <v>0</v>
      </c>
      <c r="CQ35" s="207">
        <v>0</v>
      </c>
      <c r="CR35" s="207">
        <v>0</v>
      </c>
      <c r="CS35" s="207">
        <v>0</v>
      </c>
      <c r="CT35" s="207">
        <v>0</v>
      </c>
      <c r="CU35" s="203">
        <v>0</v>
      </c>
      <c r="CV35" s="203">
        <v>0</v>
      </c>
      <c r="CW35" s="203">
        <v>0</v>
      </c>
      <c r="CX35" s="204">
        <v>0</v>
      </c>
      <c r="CY35" s="209"/>
      <c r="CZ35" s="207"/>
      <c r="DA35" s="207"/>
      <c r="DB35" s="207"/>
      <c r="DC35" s="207"/>
      <c r="DD35" s="207"/>
      <c r="DE35" s="203"/>
      <c r="DF35" s="203"/>
      <c r="DG35" s="203"/>
      <c r="DH35" s="204"/>
      <c r="DI35" s="209"/>
      <c r="DJ35" s="207"/>
      <c r="DK35" s="207"/>
      <c r="DL35" s="207"/>
      <c r="DM35" s="207"/>
      <c r="DN35" s="207"/>
      <c r="DO35" s="203"/>
      <c r="DP35" s="203"/>
      <c r="DQ35" s="203"/>
      <c r="DR35" s="204"/>
      <c r="DS35" s="209">
        <v>0</v>
      </c>
      <c r="DT35" s="207">
        <v>0</v>
      </c>
      <c r="DU35" s="207">
        <v>0</v>
      </c>
      <c r="DV35" s="210">
        <v>0</v>
      </c>
      <c r="DW35" s="207">
        <v>0</v>
      </c>
      <c r="DX35" s="207">
        <v>0</v>
      </c>
      <c r="DY35" s="207">
        <v>0</v>
      </c>
      <c r="DZ35" s="210">
        <v>0</v>
      </c>
      <c r="EA35" s="203">
        <v>0</v>
      </c>
      <c r="EB35" s="203">
        <v>0</v>
      </c>
      <c r="EC35" s="211">
        <v>0</v>
      </c>
      <c r="ED35" s="212">
        <v>0</v>
      </c>
      <c r="EE35" s="331" t="s">
        <v>289</v>
      </c>
    </row>
    <row r="36" spans="1:137" s="182" customFormat="1" ht="14.25" customHeight="1">
      <c r="A36" s="474"/>
      <c r="B36" s="222" t="s">
        <v>284</v>
      </c>
      <c r="C36" s="193">
        <v>7</v>
      </c>
      <c r="D36" s="194">
        <v>1</v>
      </c>
      <c r="E36" s="194">
        <v>0</v>
      </c>
      <c r="F36" s="194">
        <v>0</v>
      </c>
      <c r="G36" s="194">
        <v>0</v>
      </c>
      <c r="H36" s="194">
        <v>0</v>
      </c>
      <c r="I36" s="203">
        <v>7</v>
      </c>
      <c r="J36" s="203">
        <v>1</v>
      </c>
      <c r="K36" s="203">
        <v>0</v>
      </c>
      <c r="L36" s="204">
        <v>0.14285714285714285</v>
      </c>
      <c r="M36" s="207">
        <v>3</v>
      </c>
      <c r="N36" s="207">
        <v>0</v>
      </c>
      <c r="O36" s="207">
        <v>0</v>
      </c>
      <c r="P36" s="207">
        <v>3</v>
      </c>
      <c r="Q36" s="207">
        <v>0</v>
      </c>
      <c r="R36" s="207">
        <v>0</v>
      </c>
      <c r="S36" s="203">
        <v>6</v>
      </c>
      <c r="T36" s="203">
        <v>0</v>
      </c>
      <c r="U36" s="203">
        <v>0</v>
      </c>
      <c r="V36" s="206">
        <v>0</v>
      </c>
      <c r="W36" s="207">
        <v>9</v>
      </c>
      <c r="X36" s="207">
        <v>3</v>
      </c>
      <c r="Y36" s="207">
        <v>0</v>
      </c>
      <c r="Z36" s="207">
        <v>2</v>
      </c>
      <c r="AA36" s="207">
        <v>0</v>
      </c>
      <c r="AB36" s="207">
        <v>0</v>
      </c>
      <c r="AC36" s="203">
        <v>11</v>
      </c>
      <c r="AD36" s="203">
        <v>3</v>
      </c>
      <c r="AE36" s="203">
        <v>0</v>
      </c>
      <c r="AF36" s="206">
        <v>0.27272727272727271</v>
      </c>
      <c r="AG36" s="207">
        <v>9</v>
      </c>
      <c r="AH36" s="207">
        <v>0</v>
      </c>
      <c r="AI36" s="207">
        <v>1</v>
      </c>
      <c r="AJ36" s="207">
        <v>3</v>
      </c>
      <c r="AK36" s="207">
        <v>0</v>
      </c>
      <c r="AL36" s="207">
        <v>1</v>
      </c>
      <c r="AM36" s="203">
        <v>12</v>
      </c>
      <c r="AN36" s="203">
        <v>0</v>
      </c>
      <c r="AO36" s="203">
        <v>2</v>
      </c>
      <c r="AP36" s="206">
        <v>0.16666666666666666</v>
      </c>
      <c r="AQ36" s="207">
        <v>3</v>
      </c>
      <c r="AR36" s="207">
        <v>0</v>
      </c>
      <c r="AS36" s="207">
        <v>1</v>
      </c>
      <c r="AT36" s="207">
        <v>1</v>
      </c>
      <c r="AU36" s="207">
        <v>0</v>
      </c>
      <c r="AV36" s="207">
        <v>0</v>
      </c>
      <c r="AW36" s="203">
        <v>4</v>
      </c>
      <c r="AX36" s="203">
        <v>0</v>
      </c>
      <c r="AY36" s="203">
        <v>1</v>
      </c>
      <c r="AZ36" s="206">
        <v>0.25</v>
      </c>
      <c r="BA36" s="207">
        <v>4</v>
      </c>
      <c r="BB36" s="207">
        <v>0</v>
      </c>
      <c r="BC36" s="207">
        <v>0</v>
      </c>
      <c r="BD36" s="207">
        <v>2</v>
      </c>
      <c r="BE36" s="207">
        <v>0</v>
      </c>
      <c r="BF36" s="207">
        <v>0</v>
      </c>
      <c r="BG36" s="203">
        <v>6</v>
      </c>
      <c r="BH36" s="203">
        <v>0</v>
      </c>
      <c r="BI36" s="203">
        <v>0</v>
      </c>
      <c r="BJ36" s="206">
        <v>0</v>
      </c>
      <c r="BK36" s="207">
        <v>6</v>
      </c>
      <c r="BL36" s="207">
        <v>0</v>
      </c>
      <c r="BM36" s="207">
        <v>0</v>
      </c>
      <c r="BN36" s="207">
        <v>2</v>
      </c>
      <c r="BO36" s="207">
        <v>0</v>
      </c>
      <c r="BP36" s="207">
        <v>0</v>
      </c>
      <c r="BQ36" s="203">
        <v>8</v>
      </c>
      <c r="BR36" s="203">
        <v>0</v>
      </c>
      <c r="BS36" s="203">
        <v>0</v>
      </c>
      <c r="BT36" s="206">
        <v>0</v>
      </c>
      <c r="BU36" s="207">
        <v>4</v>
      </c>
      <c r="BV36" s="207">
        <v>0</v>
      </c>
      <c r="BW36" s="207">
        <v>0</v>
      </c>
      <c r="BX36" s="207">
        <v>2</v>
      </c>
      <c r="BY36" s="207">
        <v>0</v>
      </c>
      <c r="BZ36" s="207">
        <v>0</v>
      </c>
      <c r="CA36" s="203">
        <v>6</v>
      </c>
      <c r="CB36" s="203">
        <v>0</v>
      </c>
      <c r="CC36" s="203">
        <v>0</v>
      </c>
      <c r="CD36" s="206">
        <v>0</v>
      </c>
      <c r="CE36" s="207">
        <v>4</v>
      </c>
      <c r="CF36" s="207">
        <v>1</v>
      </c>
      <c r="CG36" s="207">
        <v>1</v>
      </c>
      <c r="CH36" s="207">
        <v>1</v>
      </c>
      <c r="CI36" s="207">
        <v>0</v>
      </c>
      <c r="CJ36" s="207">
        <v>0</v>
      </c>
      <c r="CK36" s="203">
        <v>5</v>
      </c>
      <c r="CL36" s="203">
        <v>1</v>
      </c>
      <c r="CM36" s="203">
        <v>1</v>
      </c>
      <c r="CN36" s="208">
        <v>0.4</v>
      </c>
      <c r="CO36" s="209">
        <v>9</v>
      </c>
      <c r="CP36" s="207">
        <v>0</v>
      </c>
      <c r="CQ36" s="207">
        <v>1</v>
      </c>
      <c r="CR36" s="207">
        <v>3</v>
      </c>
      <c r="CS36" s="207">
        <v>0</v>
      </c>
      <c r="CT36" s="207">
        <v>0</v>
      </c>
      <c r="CU36" s="203">
        <v>12</v>
      </c>
      <c r="CV36" s="203">
        <v>0</v>
      </c>
      <c r="CW36" s="203">
        <v>1</v>
      </c>
      <c r="CX36" s="204">
        <v>8.3333333333333329E-2</v>
      </c>
      <c r="CY36" s="209"/>
      <c r="CZ36" s="220"/>
      <c r="DA36" s="207"/>
      <c r="DB36" s="207"/>
      <c r="DC36" s="207"/>
      <c r="DD36" s="207"/>
      <c r="DE36" s="203"/>
      <c r="DF36" s="203"/>
      <c r="DG36" s="203"/>
      <c r="DH36" s="204"/>
      <c r="DI36" s="209"/>
      <c r="DJ36" s="220"/>
      <c r="DK36" s="207"/>
      <c r="DL36" s="207"/>
      <c r="DM36" s="207"/>
      <c r="DN36" s="207"/>
      <c r="DO36" s="203"/>
      <c r="DP36" s="203"/>
      <c r="DQ36" s="203"/>
      <c r="DR36" s="204"/>
      <c r="DS36" s="209">
        <v>58</v>
      </c>
      <c r="DT36" s="207">
        <v>5</v>
      </c>
      <c r="DU36" s="207">
        <v>4</v>
      </c>
      <c r="DV36" s="210">
        <v>0.15517241379310345</v>
      </c>
      <c r="DW36" s="207">
        <v>19</v>
      </c>
      <c r="DX36" s="207">
        <v>0</v>
      </c>
      <c r="DY36" s="207">
        <v>1</v>
      </c>
      <c r="DZ36" s="210">
        <v>5.2631578947368418E-2</v>
      </c>
      <c r="EA36" s="203">
        <v>77</v>
      </c>
      <c r="EB36" s="203">
        <v>5</v>
      </c>
      <c r="EC36" s="211">
        <v>5</v>
      </c>
      <c r="ED36" s="212">
        <v>0.12987012987012986</v>
      </c>
      <c r="EE36" s="331" t="s">
        <v>289</v>
      </c>
    </row>
    <row r="37" spans="1:137" s="182" customFormat="1" ht="14.25" customHeight="1">
      <c r="A37" s="474"/>
      <c r="B37" s="222" t="s">
        <v>285</v>
      </c>
      <c r="C37" s="193">
        <v>5</v>
      </c>
      <c r="D37" s="194">
        <v>2</v>
      </c>
      <c r="E37" s="194">
        <v>0</v>
      </c>
      <c r="F37" s="194">
        <v>0</v>
      </c>
      <c r="G37" s="194">
        <v>0</v>
      </c>
      <c r="H37" s="194">
        <v>0</v>
      </c>
      <c r="I37" s="203">
        <v>5</v>
      </c>
      <c r="J37" s="203">
        <v>2</v>
      </c>
      <c r="K37" s="203">
        <v>0</v>
      </c>
      <c r="L37" s="204">
        <v>0.4</v>
      </c>
      <c r="M37" s="207">
        <v>2</v>
      </c>
      <c r="N37" s="207">
        <v>0</v>
      </c>
      <c r="O37" s="207">
        <v>0</v>
      </c>
      <c r="P37" s="207">
        <v>0</v>
      </c>
      <c r="Q37" s="207">
        <v>0</v>
      </c>
      <c r="R37" s="207">
        <v>0</v>
      </c>
      <c r="S37" s="203">
        <v>2</v>
      </c>
      <c r="T37" s="203">
        <v>0</v>
      </c>
      <c r="U37" s="203">
        <v>0</v>
      </c>
      <c r="V37" s="206">
        <v>0</v>
      </c>
      <c r="W37" s="207">
        <v>8</v>
      </c>
      <c r="X37" s="207">
        <v>0</v>
      </c>
      <c r="Y37" s="207">
        <v>2</v>
      </c>
      <c r="Z37" s="207">
        <v>3</v>
      </c>
      <c r="AA37" s="207">
        <v>0</v>
      </c>
      <c r="AB37" s="207">
        <v>0</v>
      </c>
      <c r="AC37" s="203">
        <v>11</v>
      </c>
      <c r="AD37" s="203">
        <v>0</v>
      </c>
      <c r="AE37" s="203">
        <v>2</v>
      </c>
      <c r="AF37" s="206">
        <v>0.18181818181818182</v>
      </c>
      <c r="AG37" s="207">
        <v>3</v>
      </c>
      <c r="AH37" s="207">
        <v>2</v>
      </c>
      <c r="AI37" s="207">
        <v>0</v>
      </c>
      <c r="AJ37" s="207">
        <v>1</v>
      </c>
      <c r="AK37" s="207">
        <v>0</v>
      </c>
      <c r="AL37" s="207">
        <v>2</v>
      </c>
      <c r="AM37" s="203">
        <v>4</v>
      </c>
      <c r="AN37" s="203">
        <v>2</v>
      </c>
      <c r="AO37" s="203">
        <v>2</v>
      </c>
      <c r="AP37" s="206">
        <v>1</v>
      </c>
      <c r="AQ37" s="207">
        <v>4</v>
      </c>
      <c r="AR37" s="207">
        <v>0</v>
      </c>
      <c r="AS37" s="207">
        <v>1</v>
      </c>
      <c r="AT37" s="207">
        <v>2</v>
      </c>
      <c r="AU37" s="207">
        <v>0</v>
      </c>
      <c r="AV37" s="207">
        <v>0</v>
      </c>
      <c r="AW37" s="203">
        <v>6</v>
      </c>
      <c r="AX37" s="203">
        <v>0</v>
      </c>
      <c r="AY37" s="203">
        <v>1</v>
      </c>
      <c r="AZ37" s="206">
        <v>0.16666666666666666</v>
      </c>
      <c r="BA37" s="207">
        <v>2</v>
      </c>
      <c r="BB37" s="207">
        <v>1</v>
      </c>
      <c r="BC37" s="207">
        <v>0</v>
      </c>
      <c r="BD37" s="207">
        <v>1</v>
      </c>
      <c r="BE37" s="207">
        <v>1</v>
      </c>
      <c r="BF37" s="207">
        <v>0</v>
      </c>
      <c r="BG37" s="203">
        <v>3</v>
      </c>
      <c r="BH37" s="203">
        <v>2</v>
      </c>
      <c r="BI37" s="203">
        <v>0</v>
      </c>
      <c r="BJ37" s="206">
        <v>0.66666666666666663</v>
      </c>
      <c r="BK37" s="207">
        <v>3</v>
      </c>
      <c r="BL37" s="207">
        <v>0</v>
      </c>
      <c r="BM37" s="207">
        <v>0</v>
      </c>
      <c r="BN37" s="207">
        <v>4</v>
      </c>
      <c r="BO37" s="207">
        <v>0</v>
      </c>
      <c r="BP37" s="207">
        <v>0</v>
      </c>
      <c r="BQ37" s="203">
        <v>7</v>
      </c>
      <c r="BR37" s="203">
        <v>0</v>
      </c>
      <c r="BS37" s="203">
        <v>0</v>
      </c>
      <c r="BT37" s="206">
        <v>0</v>
      </c>
      <c r="BU37" s="207">
        <v>2</v>
      </c>
      <c r="BV37" s="207">
        <v>0</v>
      </c>
      <c r="BW37" s="207">
        <v>0</v>
      </c>
      <c r="BX37" s="207">
        <v>1</v>
      </c>
      <c r="BY37" s="207">
        <v>0</v>
      </c>
      <c r="BZ37" s="207">
        <v>0</v>
      </c>
      <c r="CA37" s="203">
        <v>3</v>
      </c>
      <c r="CB37" s="203">
        <v>0</v>
      </c>
      <c r="CC37" s="203">
        <v>0</v>
      </c>
      <c r="CD37" s="206">
        <v>0</v>
      </c>
      <c r="CE37" s="207">
        <v>4</v>
      </c>
      <c r="CF37" s="207">
        <v>1</v>
      </c>
      <c r="CG37" s="207">
        <v>0</v>
      </c>
      <c r="CH37" s="207">
        <v>0</v>
      </c>
      <c r="CI37" s="207">
        <v>0</v>
      </c>
      <c r="CJ37" s="207">
        <v>0</v>
      </c>
      <c r="CK37" s="203">
        <v>4</v>
      </c>
      <c r="CL37" s="203">
        <v>1</v>
      </c>
      <c r="CM37" s="203">
        <v>0</v>
      </c>
      <c r="CN37" s="208">
        <v>0.25</v>
      </c>
      <c r="CO37" s="209">
        <v>6</v>
      </c>
      <c r="CP37" s="207">
        <v>0</v>
      </c>
      <c r="CQ37" s="207">
        <v>1</v>
      </c>
      <c r="CR37" s="207">
        <v>0</v>
      </c>
      <c r="CS37" s="207">
        <v>0</v>
      </c>
      <c r="CT37" s="207">
        <v>1</v>
      </c>
      <c r="CU37" s="203">
        <v>6</v>
      </c>
      <c r="CV37" s="203">
        <v>0</v>
      </c>
      <c r="CW37" s="203">
        <v>2</v>
      </c>
      <c r="CX37" s="204">
        <v>0.33333333333333331</v>
      </c>
      <c r="CY37" s="209"/>
      <c r="CZ37" s="207"/>
      <c r="DA37" s="207"/>
      <c r="DB37" s="207"/>
      <c r="DC37" s="207"/>
      <c r="DD37" s="207"/>
      <c r="DE37" s="203"/>
      <c r="DF37" s="203"/>
      <c r="DG37" s="203"/>
      <c r="DH37" s="204"/>
      <c r="DI37" s="209"/>
      <c r="DJ37" s="207"/>
      <c r="DK37" s="207"/>
      <c r="DL37" s="207"/>
      <c r="DM37" s="207"/>
      <c r="DN37" s="207"/>
      <c r="DO37" s="203"/>
      <c r="DP37" s="203"/>
      <c r="DQ37" s="203"/>
      <c r="DR37" s="204"/>
      <c r="DS37" s="209">
        <v>39</v>
      </c>
      <c r="DT37" s="207">
        <v>6</v>
      </c>
      <c r="DU37" s="207">
        <v>4</v>
      </c>
      <c r="DV37" s="210">
        <v>0.25641025641025639</v>
      </c>
      <c r="DW37" s="207">
        <v>12</v>
      </c>
      <c r="DX37" s="207">
        <v>1</v>
      </c>
      <c r="DY37" s="207">
        <v>3</v>
      </c>
      <c r="DZ37" s="210">
        <v>0.33333333333333331</v>
      </c>
      <c r="EA37" s="203">
        <v>51</v>
      </c>
      <c r="EB37" s="203">
        <v>7</v>
      </c>
      <c r="EC37" s="211">
        <v>7</v>
      </c>
      <c r="ED37" s="212">
        <v>0.27450980392156865</v>
      </c>
      <c r="EE37" s="331">
        <v>1</v>
      </c>
    </row>
    <row r="38" spans="1:137" s="182" customFormat="1" ht="16.5" customHeight="1">
      <c r="A38" s="474"/>
      <c r="B38" s="202" t="s">
        <v>408</v>
      </c>
      <c r="C38" s="193">
        <v>6</v>
      </c>
      <c r="D38" s="194">
        <v>0</v>
      </c>
      <c r="E38" s="194">
        <v>0</v>
      </c>
      <c r="F38" s="194">
        <v>2</v>
      </c>
      <c r="G38" s="194">
        <v>0</v>
      </c>
      <c r="H38" s="194">
        <v>0</v>
      </c>
      <c r="I38" s="203">
        <v>8</v>
      </c>
      <c r="J38" s="203">
        <v>0</v>
      </c>
      <c r="K38" s="203">
        <v>0</v>
      </c>
      <c r="L38" s="204">
        <v>0</v>
      </c>
      <c r="M38" s="207">
        <v>3</v>
      </c>
      <c r="N38" s="207">
        <v>0</v>
      </c>
      <c r="O38" s="207">
        <v>0</v>
      </c>
      <c r="P38" s="207">
        <v>2</v>
      </c>
      <c r="Q38" s="207">
        <v>0</v>
      </c>
      <c r="R38" s="207">
        <v>0</v>
      </c>
      <c r="S38" s="203">
        <v>5</v>
      </c>
      <c r="T38" s="203">
        <v>0</v>
      </c>
      <c r="U38" s="203">
        <v>0</v>
      </c>
      <c r="V38" s="206">
        <v>0</v>
      </c>
      <c r="W38" s="207">
        <v>4</v>
      </c>
      <c r="X38" s="207">
        <v>0</v>
      </c>
      <c r="Y38" s="207">
        <v>0</v>
      </c>
      <c r="Z38" s="207">
        <v>4</v>
      </c>
      <c r="AA38" s="207">
        <v>1</v>
      </c>
      <c r="AB38" s="207">
        <v>0</v>
      </c>
      <c r="AC38" s="203">
        <v>8</v>
      </c>
      <c r="AD38" s="203">
        <v>1</v>
      </c>
      <c r="AE38" s="203">
        <v>0</v>
      </c>
      <c r="AF38" s="206">
        <v>0.125</v>
      </c>
      <c r="AG38" s="207">
        <v>7</v>
      </c>
      <c r="AH38" s="207">
        <v>0</v>
      </c>
      <c r="AI38" s="207">
        <v>0</v>
      </c>
      <c r="AJ38" s="207">
        <v>4</v>
      </c>
      <c r="AK38" s="207">
        <v>0</v>
      </c>
      <c r="AL38" s="207">
        <v>0</v>
      </c>
      <c r="AM38" s="203">
        <v>11</v>
      </c>
      <c r="AN38" s="203">
        <v>0</v>
      </c>
      <c r="AO38" s="203">
        <v>0</v>
      </c>
      <c r="AP38" s="206">
        <v>0</v>
      </c>
      <c r="AQ38" s="207">
        <v>1</v>
      </c>
      <c r="AR38" s="207">
        <v>0</v>
      </c>
      <c r="AS38" s="207">
        <v>1</v>
      </c>
      <c r="AT38" s="207">
        <v>2</v>
      </c>
      <c r="AU38" s="207">
        <v>0</v>
      </c>
      <c r="AV38" s="207">
        <v>0</v>
      </c>
      <c r="AW38" s="203">
        <v>3</v>
      </c>
      <c r="AX38" s="203">
        <v>0</v>
      </c>
      <c r="AY38" s="203">
        <v>1</v>
      </c>
      <c r="AZ38" s="206">
        <v>0.33333333333333331</v>
      </c>
      <c r="BA38" s="207">
        <v>4</v>
      </c>
      <c r="BB38" s="207">
        <v>0</v>
      </c>
      <c r="BC38" s="207">
        <v>0</v>
      </c>
      <c r="BD38" s="207">
        <v>2</v>
      </c>
      <c r="BE38" s="207">
        <v>0</v>
      </c>
      <c r="BF38" s="207">
        <v>0</v>
      </c>
      <c r="BG38" s="203">
        <v>6</v>
      </c>
      <c r="BH38" s="203">
        <v>0</v>
      </c>
      <c r="BI38" s="203">
        <v>0</v>
      </c>
      <c r="BJ38" s="206">
        <v>0</v>
      </c>
      <c r="BK38" s="207">
        <v>3</v>
      </c>
      <c r="BL38" s="207">
        <v>0</v>
      </c>
      <c r="BM38" s="207">
        <v>0</v>
      </c>
      <c r="BN38" s="207">
        <v>1</v>
      </c>
      <c r="BO38" s="207">
        <v>0</v>
      </c>
      <c r="BP38" s="207">
        <v>0</v>
      </c>
      <c r="BQ38" s="203">
        <v>4</v>
      </c>
      <c r="BR38" s="203">
        <v>0</v>
      </c>
      <c r="BS38" s="203">
        <v>0</v>
      </c>
      <c r="BT38" s="206">
        <v>0</v>
      </c>
      <c r="BU38" s="207">
        <v>4</v>
      </c>
      <c r="BV38" s="207">
        <v>0</v>
      </c>
      <c r="BW38" s="207">
        <v>0</v>
      </c>
      <c r="BX38" s="207">
        <v>1</v>
      </c>
      <c r="BY38" s="207">
        <v>0</v>
      </c>
      <c r="BZ38" s="207">
        <v>0</v>
      </c>
      <c r="CA38" s="203">
        <v>5</v>
      </c>
      <c r="CB38" s="203">
        <v>0</v>
      </c>
      <c r="CC38" s="203">
        <v>0</v>
      </c>
      <c r="CD38" s="206">
        <v>0</v>
      </c>
      <c r="CE38" s="207">
        <v>0</v>
      </c>
      <c r="CF38" s="207">
        <v>0</v>
      </c>
      <c r="CG38" s="207">
        <v>0</v>
      </c>
      <c r="CH38" s="207">
        <v>0</v>
      </c>
      <c r="CI38" s="207">
        <v>0</v>
      </c>
      <c r="CJ38" s="207">
        <v>0</v>
      </c>
      <c r="CK38" s="203">
        <v>0</v>
      </c>
      <c r="CL38" s="203">
        <v>0</v>
      </c>
      <c r="CM38" s="203">
        <v>0</v>
      </c>
      <c r="CN38" s="208">
        <v>0</v>
      </c>
      <c r="CO38" s="209">
        <v>0</v>
      </c>
      <c r="CP38" s="207">
        <v>0</v>
      </c>
      <c r="CQ38" s="207">
        <v>0</v>
      </c>
      <c r="CR38" s="207">
        <v>0</v>
      </c>
      <c r="CS38" s="207">
        <v>0</v>
      </c>
      <c r="CT38" s="207">
        <v>0</v>
      </c>
      <c r="CU38" s="203">
        <v>0</v>
      </c>
      <c r="CV38" s="203">
        <v>0</v>
      </c>
      <c r="CW38" s="203">
        <v>0</v>
      </c>
      <c r="CX38" s="204">
        <v>0</v>
      </c>
      <c r="CY38" s="209"/>
      <c r="CZ38" s="207"/>
      <c r="DA38" s="207"/>
      <c r="DB38" s="207"/>
      <c r="DC38" s="207"/>
      <c r="DD38" s="207"/>
      <c r="DE38" s="203"/>
      <c r="DF38" s="203"/>
      <c r="DG38" s="203"/>
      <c r="DH38" s="204"/>
      <c r="DI38" s="209"/>
      <c r="DJ38" s="207"/>
      <c r="DK38" s="207"/>
      <c r="DL38" s="207"/>
      <c r="DM38" s="207"/>
      <c r="DN38" s="207"/>
      <c r="DO38" s="203"/>
      <c r="DP38" s="203"/>
      <c r="DQ38" s="203"/>
      <c r="DR38" s="204"/>
      <c r="DS38" s="209">
        <v>32</v>
      </c>
      <c r="DT38" s="207">
        <v>0</v>
      </c>
      <c r="DU38" s="207">
        <v>1</v>
      </c>
      <c r="DV38" s="210">
        <v>3.125E-2</v>
      </c>
      <c r="DW38" s="207">
        <v>18</v>
      </c>
      <c r="DX38" s="207">
        <v>1</v>
      </c>
      <c r="DY38" s="207">
        <v>0</v>
      </c>
      <c r="DZ38" s="210">
        <v>5.5555555555555552E-2</v>
      </c>
      <c r="EA38" s="203">
        <v>50</v>
      </c>
      <c r="EB38" s="203">
        <v>1</v>
      </c>
      <c r="EC38" s="211">
        <v>1</v>
      </c>
      <c r="ED38" s="212">
        <v>0.04</v>
      </c>
      <c r="EE38" s="331"/>
    </row>
    <row r="39" spans="1:137" s="182" customFormat="1" ht="16.5" customHeight="1">
      <c r="A39" s="474"/>
      <c r="B39" s="202" t="s">
        <v>352</v>
      </c>
      <c r="C39" s="193">
        <v>0</v>
      </c>
      <c r="D39" s="194">
        <v>0</v>
      </c>
      <c r="E39" s="194">
        <v>0</v>
      </c>
      <c r="F39" s="194">
        <v>0</v>
      </c>
      <c r="G39" s="194">
        <v>0</v>
      </c>
      <c r="H39" s="194">
        <v>0</v>
      </c>
      <c r="I39" s="203">
        <v>0</v>
      </c>
      <c r="J39" s="203">
        <v>0</v>
      </c>
      <c r="K39" s="203">
        <v>0</v>
      </c>
      <c r="L39" s="204">
        <v>0</v>
      </c>
      <c r="M39" s="207">
        <v>0</v>
      </c>
      <c r="N39" s="207">
        <v>0</v>
      </c>
      <c r="O39" s="207">
        <v>0</v>
      </c>
      <c r="P39" s="207">
        <v>0</v>
      </c>
      <c r="Q39" s="207">
        <v>0</v>
      </c>
      <c r="R39" s="207">
        <v>0</v>
      </c>
      <c r="S39" s="203">
        <v>0</v>
      </c>
      <c r="T39" s="203">
        <v>0</v>
      </c>
      <c r="U39" s="203">
        <v>0</v>
      </c>
      <c r="V39" s="206">
        <v>0</v>
      </c>
      <c r="W39" s="207">
        <v>0</v>
      </c>
      <c r="X39" s="207">
        <v>0</v>
      </c>
      <c r="Y39" s="207">
        <v>0</v>
      </c>
      <c r="Z39" s="207">
        <v>0</v>
      </c>
      <c r="AA39" s="207">
        <v>0</v>
      </c>
      <c r="AB39" s="207">
        <v>0</v>
      </c>
      <c r="AC39" s="203">
        <v>0</v>
      </c>
      <c r="AD39" s="203">
        <v>0</v>
      </c>
      <c r="AE39" s="203">
        <v>0</v>
      </c>
      <c r="AF39" s="206">
        <v>0</v>
      </c>
      <c r="AG39" s="207">
        <v>2</v>
      </c>
      <c r="AH39" s="207">
        <v>0</v>
      </c>
      <c r="AI39" s="207">
        <v>0</v>
      </c>
      <c r="AJ39" s="207">
        <v>1</v>
      </c>
      <c r="AK39" s="207">
        <v>0</v>
      </c>
      <c r="AL39" s="207">
        <v>0</v>
      </c>
      <c r="AM39" s="203">
        <v>3</v>
      </c>
      <c r="AN39" s="203">
        <v>0</v>
      </c>
      <c r="AO39" s="203">
        <v>0</v>
      </c>
      <c r="AP39" s="206">
        <v>0</v>
      </c>
      <c r="AQ39" s="207">
        <v>3</v>
      </c>
      <c r="AR39" s="207">
        <v>0</v>
      </c>
      <c r="AS39" s="207">
        <v>0</v>
      </c>
      <c r="AT39" s="207">
        <v>2</v>
      </c>
      <c r="AU39" s="207">
        <v>0</v>
      </c>
      <c r="AV39" s="207">
        <v>0</v>
      </c>
      <c r="AW39" s="203">
        <v>5</v>
      </c>
      <c r="AX39" s="203">
        <v>0</v>
      </c>
      <c r="AY39" s="203">
        <v>0</v>
      </c>
      <c r="AZ39" s="206">
        <v>0</v>
      </c>
      <c r="BA39" s="207">
        <v>4</v>
      </c>
      <c r="BB39" s="207">
        <v>0</v>
      </c>
      <c r="BC39" s="207">
        <v>0</v>
      </c>
      <c r="BD39" s="207">
        <v>2</v>
      </c>
      <c r="BE39" s="207">
        <v>1</v>
      </c>
      <c r="BF39" s="207">
        <v>1</v>
      </c>
      <c r="BG39" s="203">
        <v>6</v>
      </c>
      <c r="BH39" s="203">
        <v>1</v>
      </c>
      <c r="BI39" s="203">
        <v>1</v>
      </c>
      <c r="BJ39" s="206">
        <v>0.33333333333333331</v>
      </c>
      <c r="BK39" s="207">
        <v>3</v>
      </c>
      <c r="BL39" s="207">
        <v>1</v>
      </c>
      <c r="BM39" s="207">
        <v>0</v>
      </c>
      <c r="BN39" s="207">
        <v>2</v>
      </c>
      <c r="BO39" s="207">
        <v>0</v>
      </c>
      <c r="BP39" s="207">
        <v>0</v>
      </c>
      <c r="BQ39" s="203">
        <v>5</v>
      </c>
      <c r="BR39" s="203">
        <v>1</v>
      </c>
      <c r="BS39" s="203">
        <v>0</v>
      </c>
      <c r="BT39" s="206">
        <v>0.2</v>
      </c>
      <c r="BU39" s="207">
        <v>4</v>
      </c>
      <c r="BV39" s="207">
        <v>0</v>
      </c>
      <c r="BW39" s="207">
        <v>1</v>
      </c>
      <c r="BX39" s="207">
        <v>2</v>
      </c>
      <c r="BY39" s="207">
        <v>0</v>
      </c>
      <c r="BZ39" s="207">
        <v>0</v>
      </c>
      <c r="CA39" s="203">
        <v>6</v>
      </c>
      <c r="CB39" s="203">
        <v>0</v>
      </c>
      <c r="CC39" s="203">
        <v>1</v>
      </c>
      <c r="CD39" s="206">
        <v>0.16666666666666666</v>
      </c>
      <c r="CE39" s="207">
        <v>4</v>
      </c>
      <c r="CF39" s="207">
        <v>0</v>
      </c>
      <c r="CG39" s="207">
        <v>0</v>
      </c>
      <c r="CH39" s="207">
        <v>1</v>
      </c>
      <c r="CI39" s="207">
        <v>0</v>
      </c>
      <c r="CJ39" s="207">
        <v>1</v>
      </c>
      <c r="CK39" s="203">
        <v>5</v>
      </c>
      <c r="CL39" s="203">
        <v>0</v>
      </c>
      <c r="CM39" s="203">
        <v>1</v>
      </c>
      <c r="CN39" s="208">
        <v>0.2</v>
      </c>
      <c r="CO39" s="209">
        <v>6</v>
      </c>
      <c r="CP39" s="207">
        <v>1</v>
      </c>
      <c r="CQ39" s="207">
        <v>0</v>
      </c>
      <c r="CR39" s="207">
        <v>1</v>
      </c>
      <c r="CS39" s="207">
        <v>1</v>
      </c>
      <c r="CT39" s="207">
        <v>0</v>
      </c>
      <c r="CU39" s="203">
        <v>7</v>
      </c>
      <c r="CV39" s="203">
        <v>2</v>
      </c>
      <c r="CW39" s="203">
        <v>0</v>
      </c>
      <c r="CX39" s="204">
        <v>0.2857142857142857</v>
      </c>
      <c r="CY39" s="209"/>
      <c r="CZ39" s="207"/>
      <c r="DA39" s="207"/>
      <c r="DB39" s="207"/>
      <c r="DC39" s="207"/>
      <c r="DD39" s="207"/>
      <c r="DE39" s="203"/>
      <c r="DF39" s="203"/>
      <c r="DG39" s="203"/>
      <c r="DH39" s="204"/>
      <c r="DI39" s="209"/>
      <c r="DJ39" s="207"/>
      <c r="DK39" s="207"/>
      <c r="DL39" s="207"/>
      <c r="DM39" s="207"/>
      <c r="DN39" s="207"/>
      <c r="DO39" s="203"/>
      <c r="DP39" s="203"/>
      <c r="DQ39" s="203"/>
      <c r="DR39" s="204"/>
      <c r="DS39" s="209">
        <v>26</v>
      </c>
      <c r="DT39" s="207">
        <v>2</v>
      </c>
      <c r="DU39" s="207">
        <v>1</v>
      </c>
      <c r="DV39" s="210">
        <v>0.11538461538461539</v>
      </c>
      <c r="DW39" s="207">
        <v>11</v>
      </c>
      <c r="DX39" s="207">
        <v>2</v>
      </c>
      <c r="DY39" s="207">
        <v>2</v>
      </c>
      <c r="DZ39" s="210">
        <v>0.36363636363636365</v>
      </c>
      <c r="EA39" s="203">
        <v>37</v>
      </c>
      <c r="EB39" s="203">
        <v>4</v>
      </c>
      <c r="EC39" s="211">
        <v>3</v>
      </c>
      <c r="ED39" s="212">
        <v>0.1891891891891892</v>
      </c>
      <c r="EE39" s="331"/>
    </row>
    <row r="40" spans="1:137" s="182" customFormat="1" ht="14.25" customHeight="1">
      <c r="A40" s="474"/>
      <c r="B40" s="202" t="s">
        <v>409</v>
      </c>
      <c r="C40" s="193">
        <v>0</v>
      </c>
      <c r="D40" s="194">
        <v>0</v>
      </c>
      <c r="E40" s="194">
        <v>0</v>
      </c>
      <c r="F40" s="194">
        <v>0</v>
      </c>
      <c r="G40" s="194">
        <v>0</v>
      </c>
      <c r="H40" s="194">
        <v>0</v>
      </c>
      <c r="I40" s="203">
        <v>0</v>
      </c>
      <c r="J40" s="203">
        <v>0</v>
      </c>
      <c r="K40" s="203">
        <v>0</v>
      </c>
      <c r="L40" s="204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3">
        <v>0</v>
      </c>
      <c r="T40" s="203">
        <v>0</v>
      </c>
      <c r="U40" s="203">
        <v>0</v>
      </c>
      <c r="V40" s="206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3">
        <v>0</v>
      </c>
      <c r="AD40" s="203">
        <v>0</v>
      </c>
      <c r="AE40" s="203">
        <v>0</v>
      </c>
      <c r="AF40" s="206">
        <v>0</v>
      </c>
      <c r="AG40" s="207">
        <v>2</v>
      </c>
      <c r="AH40" s="207">
        <v>0</v>
      </c>
      <c r="AI40" s="207">
        <v>0</v>
      </c>
      <c r="AJ40" s="207">
        <v>1</v>
      </c>
      <c r="AK40" s="207">
        <v>0</v>
      </c>
      <c r="AL40" s="207">
        <v>0</v>
      </c>
      <c r="AM40" s="203">
        <v>3</v>
      </c>
      <c r="AN40" s="203">
        <v>0</v>
      </c>
      <c r="AO40" s="203">
        <v>0</v>
      </c>
      <c r="AP40" s="206">
        <v>0</v>
      </c>
      <c r="AQ40" s="207">
        <v>3</v>
      </c>
      <c r="AR40" s="207">
        <v>0</v>
      </c>
      <c r="AS40" s="207">
        <v>0</v>
      </c>
      <c r="AT40" s="207">
        <v>2</v>
      </c>
      <c r="AU40" s="207">
        <v>0</v>
      </c>
      <c r="AV40" s="207">
        <v>0</v>
      </c>
      <c r="AW40" s="203">
        <v>5</v>
      </c>
      <c r="AX40" s="203">
        <v>0</v>
      </c>
      <c r="AY40" s="203">
        <v>0</v>
      </c>
      <c r="AZ40" s="206">
        <v>0</v>
      </c>
      <c r="BA40" s="207">
        <v>2</v>
      </c>
      <c r="BB40" s="207">
        <v>0</v>
      </c>
      <c r="BC40" s="207">
        <v>0</v>
      </c>
      <c r="BD40" s="207">
        <v>0</v>
      </c>
      <c r="BE40" s="207">
        <v>0</v>
      </c>
      <c r="BF40" s="207">
        <v>0</v>
      </c>
      <c r="BG40" s="203">
        <v>2</v>
      </c>
      <c r="BH40" s="203">
        <v>0</v>
      </c>
      <c r="BI40" s="203">
        <v>0</v>
      </c>
      <c r="BJ40" s="206">
        <v>0</v>
      </c>
      <c r="BK40" s="207">
        <v>5</v>
      </c>
      <c r="BL40" s="207">
        <v>0</v>
      </c>
      <c r="BM40" s="207">
        <v>0</v>
      </c>
      <c r="BN40" s="207">
        <v>0</v>
      </c>
      <c r="BO40" s="207">
        <v>0</v>
      </c>
      <c r="BP40" s="207">
        <v>0</v>
      </c>
      <c r="BQ40" s="203">
        <v>5</v>
      </c>
      <c r="BR40" s="203">
        <v>0</v>
      </c>
      <c r="BS40" s="203">
        <v>0</v>
      </c>
      <c r="BT40" s="206">
        <v>0</v>
      </c>
      <c r="BU40" s="207">
        <v>4</v>
      </c>
      <c r="BV40" s="207">
        <v>1</v>
      </c>
      <c r="BW40" s="207">
        <v>1</v>
      </c>
      <c r="BX40" s="207">
        <v>1</v>
      </c>
      <c r="BY40" s="207">
        <v>0</v>
      </c>
      <c r="BZ40" s="207">
        <v>0</v>
      </c>
      <c r="CA40" s="203">
        <v>5</v>
      </c>
      <c r="CB40" s="203">
        <v>1</v>
      </c>
      <c r="CC40" s="203">
        <v>1</v>
      </c>
      <c r="CD40" s="206">
        <v>0.4</v>
      </c>
      <c r="CE40" s="207">
        <v>4</v>
      </c>
      <c r="CF40" s="207">
        <v>0</v>
      </c>
      <c r="CG40" s="207">
        <v>0</v>
      </c>
      <c r="CH40" s="207">
        <v>1</v>
      </c>
      <c r="CI40" s="207">
        <v>0</v>
      </c>
      <c r="CJ40" s="207">
        <v>0</v>
      </c>
      <c r="CK40" s="203">
        <v>5</v>
      </c>
      <c r="CL40" s="203">
        <v>0</v>
      </c>
      <c r="CM40" s="203">
        <v>0</v>
      </c>
      <c r="CN40" s="208">
        <v>0</v>
      </c>
      <c r="CO40" s="209">
        <v>6</v>
      </c>
      <c r="CP40" s="207">
        <v>0</v>
      </c>
      <c r="CQ40" s="207">
        <v>0</v>
      </c>
      <c r="CR40" s="207">
        <v>1</v>
      </c>
      <c r="CS40" s="207">
        <v>0</v>
      </c>
      <c r="CT40" s="207">
        <v>0</v>
      </c>
      <c r="CU40" s="203">
        <v>7</v>
      </c>
      <c r="CV40" s="203">
        <v>0</v>
      </c>
      <c r="CW40" s="203">
        <v>0</v>
      </c>
      <c r="CX40" s="204">
        <v>0</v>
      </c>
      <c r="CY40" s="209"/>
      <c r="CZ40" s="207"/>
      <c r="DA40" s="207"/>
      <c r="DB40" s="207"/>
      <c r="DC40" s="207"/>
      <c r="DD40" s="207"/>
      <c r="DE40" s="203"/>
      <c r="DF40" s="203"/>
      <c r="DG40" s="203"/>
      <c r="DH40" s="204"/>
      <c r="DI40" s="209"/>
      <c r="DJ40" s="207"/>
      <c r="DK40" s="207"/>
      <c r="DL40" s="207"/>
      <c r="DM40" s="207"/>
      <c r="DN40" s="207"/>
      <c r="DO40" s="203"/>
      <c r="DP40" s="203"/>
      <c r="DQ40" s="203"/>
      <c r="DR40" s="204"/>
      <c r="DS40" s="209">
        <v>26</v>
      </c>
      <c r="DT40" s="207">
        <v>1</v>
      </c>
      <c r="DU40" s="207">
        <v>1</v>
      </c>
      <c r="DV40" s="210">
        <v>7.6923076923076927E-2</v>
      </c>
      <c r="DW40" s="207">
        <v>6</v>
      </c>
      <c r="DX40" s="207">
        <v>0</v>
      </c>
      <c r="DY40" s="207">
        <v>0</v>
      </c>
      <c r="DZ40" s="210">
        <v>0</v>
      </c>
      <c r="EA40" s="203">
        <v>32</v>
      </c>
      <c r="EB40" s="203">
        <v>1</v>
      </c>
      <c r="EC40" s="211">
        <v>1</v>
      </c>
      <c r="ED40" s="212">
        <v>6.25E-2</v>
      </c>
      <c r="EE40" s="331" t="s">
        <v>289</v>
      </c>
    </row>
    <row r="41" spans="1:137" s="182" customFormat="1" ht="16.5" customHeight="1">
      <c r="A41" s="474"/>
      <c r="B41" s="202" t="s">
        <v>410</v>
      </c>
      <c r="C41" s="193">
        <v>5</v>
      </c>
      <c r="D41" s="194">
        <v>0</v>
      </c>
      <c r="E41" s="194">
        <v>0</v>
      </c>
      <c r="F41" s="194">
        <v>3</v>
      </c>
      <c r="G41" s="194">
        <v>0</v>
      </c>
      <c r="H41" s="194">
        <v>0</v>
      </c>
      <c r="I41" s="203">
        <v>8</v>
      </c>
      <c r="J41" s="203">
        <v>0</v>
      </c>
      <c r="K41" s="203">
        <v>0</v>
      </c>
      <c r="L41" s="204">
        <v>0</v>
      </c>
      <c r="M41" s="207">
        <v>4</v>
      </c>
      <c r="N41" s="207">
        <v>0</v>
      </c>
      <c r="O41" s="207">
        <v>0</v>
      </c>
      <c r="P41" s="207">
        <v>2</v>
      </c>
      <c r="Q41" s="207">
        <v>0</v>
      </c>
      <c r="R41" s="207">
        <v>0</v>
      </c>
      <c r="S41" s="203">
        <v>6</v>
      </c>
      <c r="T41" s="203">
        <v>0</v>
      </c>
      <c r="U41" s="203">
        <v>0</v>
      </c>
      <c r="V41" s="206">
        <v>0</v>
      </c>
      <c r="W41" s="207">
        <v>4</v>
      </c>
      <c r="X41" s="207">
        <v>0</v>
      </c>
      <c r="Y41" s="207">
        <v>0</v>
      </c>
      <c r="Z41" s="207">
        <v>2</v>
      </c>
      <c r="AA41" s="207">
        <v>0</v>
      </c>
      <c r="AB41" s="207">
        <v>0</v>
      </c>
      <c r="AC41" s="203">
        <v>6</v>
      </c>
      <c r="AD41" s="203">
        <v>0</v>
      </c>
      <c r="AE41" s="203">
        <v>0</v>
      </c>
      <c r="AF41" s="206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3">
        <v>0</v>
      </c>
      <c r="AN41" s="203">
        <v>0</v>
      </c>
      <c r="AO41" s="203">
        <v>0</v>
      </c>
      <c r="AP41" s="206">
        <v>0</v>
      </c>
      <c r="AQ41" s="207">
        <v>0</v>
      </c>
      <c r="AR41" s="207">
        <v>0</v>
      </c>
      <c r="AS41" s="207">
        <v>0</v>
      </c>
      <c r="AT41" s="207">
        <v>0</v>
      </c>
      <c r="AU41" s="207">
        <v>0</v>
      </c>
      <c r="AV41" s="207">
        <v>0</v>
      </c>
      <c r="AW41" s="203">
        <v>0</v>
      </c>
      <c r="AX41" s="203">
        <v>0</v>
      </c>
      <c r="AY41" s="203">
        <v>0</v>
      </c>
      <c r="AZ41" s="206">
        <v>0</v>
      </c>
      <c r="BA41" s="207">
        <v>0</v>
      </c>
      <c r="BB41" s="207">
        <v>0</v>
      </c>
      <c r="BC41" s="207">
        <v>0</v>
      </c>
      <c r="BD41" s="207">
        <v>0</v>
      </c>
      <c r="BE41" s="207">
        <v>0</v>
      </c>
      <c r="BF41" s="207">
        <v>0</v>
      </c>
      <c r="BG41" s="203">
        <v>0</v>
      </c>
      <c r="BH41" s="203">
        <v>0</v>
      </c>
      <c r="BI41" s="203">
        <v>0</v>
      </c>
      <c r="BJ41" s="206">
        <v>0</v>
      </c>
      <c r="BK41" s="207">
        <v>0</v>
      </c>
      <c r="BL41" s="207">
        <v>0</v>
      </c>
      <c r="BM41" s="207">
        <v>0</v>
      </c>
      <c r="BN41" s="207">
        <v>0</v>
      </c>
      <c r="BO41" s="207">
        <v>0</v>
      </c>
      <c r="BP41" s="207">
        <v>0</v>
      </c>
      <c r="BQ41" s="203">
        <v>0</v>
      </c>
      <c r="BR41" s="203">
        <v>0</v>
      </c>
      <c r="BS41" s="203">
        <v>0</v>
      </c>
      <c r="BT41" s="206">
        <v>0</v>
      </c>
      <c r="BU41" s="207">
        <v>0</v>
      </c>
      <c r="BV41" s="207">
        <v>0</v>
      </c>
      <c r="BW41" s="207">
        <v>0</v>
      </c>
      <c r="BX41" s="207">
        <v>0</v>
      </c>
      <c r="BY41" s="207">
        <v>0</v>
      </c>
      <c r="BZ41" s="207">
        <v>0</v>
      </c>
      <c r="CA41" s="203">
        <v>0</v>
      </c>
      <c r="CB41" s="203">
        <v>0</v>
      </c>
      <c r="CC41" s="203">
        <v>0</v>
      </c>
      <c r="CD41" s="206">
        <v>0</v>
      </c>
      <c r="CE41" s="207">
        <v>0</v>
      </c>
      <c r="CF41" s="207">
        <v>0</v>
      </c>
      <c r="CG41" s="207">
        <v>0</v>
      </c>
      <c r="CH41" s="207">
        <v>0</v>
      </c>
      <c r="CI41" s="207">
        <v>0</v>
      </c>
      <c r="CJ41" s="207">
        <v>0</v>
      </c>
      <c r="CK41" s="203">
        <v>0</v>
      </c>
      <c r="CL41" s="203">
        <v>0</v>
      </c>
      <c r="CM41" s="203">
        <v>0</v>
      </c>
      <c r="CN41" s="208">
        <v>0</v>
      </c>
      <c r="CO41" s="209">
        <v>0</v>
      </c>
      <c r="CP41" s="207">
        <v>0</v>
      </c>
      <c r="CQ41" s="207">
        <v>0</v>
      </c>
      <c r="CR41" s="207">
        <v>0</v>
      </c>
      <c r="CS41" s="207">
        <v>0</v>
      </c>
      <c r="CT41" s="207">
        <v>0</v>
      </c>
      <c r="CU41" s="203">
        <v>0</v>
      </c>
      <c r="CV41" s="203">
        <v>0</v>
      </c>
      <c r="CW41" s="203">
        <v>0</v>
      </c>
      <c r="CX41" s="204">
        <v>0</v>
      </c>
      <c r="CY41" s="209"/>
      <c r="CZ41" s="207"/>
      <c r="DA41" s="207"/>
      <c r="DB41" s="207"/>
      <c r="DC41" s="207"/>
      <c r="DD41" s="207"/>
      <c r="DE41" s="203"/>
      <c r="DF41" s="203"/>
      <c r="DG41" s="203"/>
      <c r="DH41" s="204"/>
      <c r="DI41" s="209"/>
      <c r="DJ41" s="207"/>
      <c r="DK41" s="207"/>
      <c r="DL41" s="207"/>
      <c r="DM41" s="207"/>
      <c r="DN41" s="207"/>
      <c r="DO41" s="203"/>
      <c r="DP41" s="203"/>
      <c r="DQ41" s="203"/>
      <c r="DR41" s="204"/>
      <c r="DS41" s="209">
        <v>13</v>
      </c>
      <c r="DT41" s="207">
        <v>0</v>
      </c>
      <c r="DU41" s="207">
        <v>0</v>
      </c>
      <c r="DV41" s="210">
        <v>0</v>
      </c>
      <c r="DW41" s="207">
        <v>7</v>
      </c>
      <c r="DX41" s="207">
        <v>0</v>
      </c>
      <c r="DY41" s="207">
        <v>0</v>
      </c>
      <c r="DZ41" s="210">
        <v>0</v>
      </c>
      <c r="EA41" s="203">
        <v>20</v>
      </c>
      <c r="EB41" s="203">
        <v>0</v>
      </c>
      <c r="EC41" s="211">
        <v>0</v>
      </c>
      <c r="ED41" s="212">
        <v>0</v>
      </c>
      <c r="EE41" s="331" t="s">
        <v>289</v>
      </c>
    </row>
    <row r="42" spans="1:137" s="182" customFormat="1" ht="14.25" customHeight="1" thickBot="1">
      <c r="A42" s="475"/>
      <c r="B42" s="223" t="s">
        <v>411</v>
      </c>
      <c r="C42" s="224">
        <v>46</v>
      </c>
      <c r="D42" s="225">
        <v>4</v>
      </c>
      <c r="E42" s="225">
        <v>3</v>
      </c>
      <c r="F42" s="225">
        <v>12</v>
      </c>
      <c r="G42" s="225">
        <v>0</v>
      </c>
      <c r="H42" s="225">
        <v>2</v>
      </c>
      <c r="I42" s="226">
        <v>58</v>
      </c>
      <c r="J42" s="226">
        <v>4</v>
      </c>
      <c r="K42" s="226">
        <v>5</v>
      </c>
      <c r="L42" s="227">
        <v>0.15517241379310345</v>
      </c>
      <c r="M42" s="225">
        <v>22</v>
      </c>
      <c r="N42" s="225">
        <v>0</v>
      </c>
      <c r="O42" s="225">
        <v>0</v>
      </c>
      <c r="P42" s="225">
        <v>12</v>
      </c>
      <c r="Q42" s="225">
        <v>0</v>
      </c>
      <c r="R42" s="225">
        <v>1</v>
      </c>
      <c r="S42" s="226">
        <v>34</v>
      </c>
      <c r="T42" s="226">
        <v>0</v>
      </c>
      <c r="U42" s="226">
        <v>1</v>
      </c>
      <c r="V42" s="228">
        <v>2.9411764705882353E-2</v>
      </c>
      <c r="W42" s="225">
        <v>55</v>
      </c>
      <c r="X42" s="225">
        <v>4</v>
      </c>
      <c r="Y42" s="225">
        <v>5</v>
      </c>
      <c r="Z42" s="225">
        <v>24</v>
      </c>
      <c r="AA42" s="225">
        <v>2</v>
      </c>
      <c r="AB42" s="225">
        <v>1</v>
      </c>
      <c r="AC42" s="226">
        <v>79</v>
      </c>
      <c r="AD42" s="226">
        <v>6</v>
      </c>
      <c r="AE42" s="226">
        <v>6</v>
      </c>
      <c r="AF42" s="228">
        <v>0.15189873417721519</v>
      </c>
      <c r="AG42" s="225">
        <v>52</v>
      </c>
      <c r="AH42" s="225">
        <v>2</v>
      </c>
      <c r="AI42" s="225">
        <v>7</v>
      </c>
      <c r="AJ42" s="225">
        <v>17</v>
      </c>
      <c r="AK42" s="225">
        <v>1</v>
      </c>
      <c r="AL42" s="225">
        <v>3</v>
      </c>
      <c r="AM42" s="226">
        <v>69</v>
      </c>
      <c r="AN42" s="226">
        <v>3</v>
      </c>
      <c r="AO42" s="226">
        <v>10</v>
      </c>
      <c r="AP42" s="228">
        <v>0.18840579710144928</v>
      </c>
      <c r="AQ42" s="225">
        <v>26</v>
      </c>
      <c r="AR42" s="225">
        <v>0</v>
      </c>
      <c r="AS42" s="225">
        <v>3</v>
      </c>
      <c r="AT42" s="225">
        <v>16</v>
      </c>
      <c r="AU42" s="225">
        <v>1</v>
      </c>
      <c r="AV42" s="225">
        <v>0</v>
      </c>
      <c r="AW42" s="226">
        <v>42</v>
      </c>
      <c r="AX42" s="226">
        <v>1</v>
      </c>
      <c r="AY42" s="226">
        <v>3</v>
      </c>
      <c r="AZ42" s="228">
        <v>9.5238095238095233E-2</v>
      </c>
      <c r="BA42" s="225">
        <v>41</v>
      </c>
      <c r="BB42" s="225">
        <v>3</v>
      </c>
      <c r="BC42" s="225">
        <v>3</v>
      </c>
      <c r="BD42" s="225">
        <v>16</v>
      </c>
      <c r="BE42" s="225">
        <v>2</v>
      </c>
      <c r="BF42" s="225">
        <v>2</v>
      </c>
      <c r="BG42" s="226">
        <v>57</v>
      </c>
      <c r="BH42" s="226">
        <v>5</v>
      </c>
      <c r="BI42" s="226">
        <v>5</v>
      </c>
      <c r="BJ42" s="228">
        <v>0.17543859649122806</v>
      </c>
      <c r="BK42" s="225">
        <v>39</v>
      </c>
      <c r="BL42" s="225">
        <v>3</v>
      </c>
      <c r="BM42" s="225">
        <v>3</v>
      </c>
      <c r="BN42" s="225">
        <v>15</v>
      </c>
      <c r="BO42" s="225">
        <v>0</v>
      </c>
      <c r="BP42" s="225">
        <v>0</v>
      </c>
      <c r="BQ42" s="226">
        <v>54</v>
      </c>
      <c r="BR42" s="226">
        <v>3</v>
      </c>
      <c r="BS42" s="226">
        <v>3</v>
      </c>
      <c r="BT42" s="228">
        <v>0.1111111111111111</v>
      </c>
      <c r="BU42" s="225">
        <v>38</v>
      </c>
      <c r="BV42" s="225">
        <v>2</v>
      </c>
      <c r="BW42" s="225">
        <v>4</v>
      </c>
      <c r="BX42" s="225">
        <v>11</v>
      </c>
      <c r="BY42" s="225">
        <v>0</v>
      </c>
      <c r="BZ42" s="225">
        <v>1</v>
      </c>
      <c r="CA42" s="226">
        <v>49</v>
      </c>
      <c r="CB42" s="226">
        <v>2</v>
      </c>
      <c r="CC42" s="226">
        <v>5</v>
      </c>
      <c r="CD42" s="228">
        <v>0.14285714285714285</v>
      </c>
      <c r="CE42" s="225">
        <v>38</v>
      </c>
      <c r="CF42" s="225">
        <v>4</v>
      </c>
      <c r="CG42" s="225">
        <v>5</v>
      </c>
      <c r="CH42" s="225">
        <v>10</v>
      </c>
      <c r="CI42" s="225">
        <v>1</v>
      </c>
      <c r="CJ42" s="225">
        <v>1</v>
      </c>
      <c r="CK42" s="226">
        <v>48</v>
      </c>
      <c r="CL42" s="226">
        <v>5</v>
      </c>
      <c r="CM42" s="226">
        <v>6</v>
      </c>
      <c r="CN42" s="229">
        <v>0.22900000000000001</v>
      </c>
      <c r="CO42" s="224">
        <v>53</v>
      </c>
      <c r="CP42" s="225">
        <v>3</v>
      </c>
      <c r="CQ42" s="225">
        <v>3</v>
      </c>
      <c r="CR42" s="225">
        <v>13</v>
      </c>
      <c r="CS42" s="225">
        <v>2</v>
      </c>
      <c r="CT42" s="225">
        <v>3</v>
      </c>
      <c r="CU42" s="226">
        <v>66</v>
      </c>
      <c r="CV42" s="226">
        <v>5</v>
      </c>
      <c r="CW42" s="226">
        <v>6</v>
      </c>
      <c r="CX42" s="227">
        <v>0.16666666666666666</v>
      </c>
      <c r="CY42" s="224"/>
      <c r="CZ42" s="225"/>
      <c r="DA42" s="225"/>
      <c r="DB42" s="225"/>
      <c r="DC42" s="225"/>
      <c r="DD42" s="225"/>
      <c r="DE42" s="226"/>
      <c r="DF42" s="226"/>
      <c r="DG42" s="226"/>
      <c r="DH42" s="227"/>
      <c r="DI42" s="224"/>
      <c r="DJ42" s="225"/>
      <c r="DK42" s="225"/>
      <c r="DL42" s="225"/>
      <c r="DM42" s="225"/>
      <c r="DN42" s="225"/>
      <c r="DO42" s="226"/>
      <c r="DP42" s="226"/>
      <c r="DQ42" s="226"/>
      <c r="DR42" s="227"/>
      <c r="DS42" s="224">
        <v>402</v>
      </c>
      <c r="DT42" s="225">
        <v>25</v>
      </c>
      <c r="DU42" s="225">
        <v>36</v>
      </c>
      <c r="DV42" s="228">
        <v>0.15174129353233831</v>
      </c>
      <c r="DW42" s="225">
        <v>142</v>
      </c>
      <c r="DX42" s="225">
        <v>9</v>
      </c>
      <c r="DY42" s="225">
        <v>14</v>
      </c>
      <c r="DZ42" s="228">
        <v>0.1619718309859155</v>
      </c>
      <c r="EA42" s="226">
        <v>544</v>
      </c>
      <c r="EB42" s="226">
        <v>34</v>
      </c>
      <c r="EC42" s="226">
        <v>50</v>
      </c>
      <c r="ED42" s="227">
        <v>0.15441176470588236</v>
      </c>
      <c r="EE42" s="331" t="s">
        <v>289</v>
      </c>
    </row>
    <row r="43" spans="1:137" s="182" customFormat="1" ht="15.75" customHeight="1" thickBot="1">
      <c r="A43" s="476" t="s">
        <v>412</v>
      </c>
      <c r="B43" s="477"/>
      <c r="C43" s="230">
        <v>137</v>
      </c>
      <c r="D43" s="231">
        <v>11</v>
      </c>
      <c r="E43" s="231">
        <v>5</v>
      </c>
      <c r="F43" s="231">
        <v>45</v>
      </c>
      <c r="G43" s="231">
        <v>4</v>
      </c>
      <c r="H43" s="231">
        <v>4</v>
      </c>
      <c r="I43" s="231">
        <v>182</v>
      </c>
      <c r="J43" s="231">
        <v>15</v>
      </c>
      <c r="K43" s="231">
        <v>9</v>
      </c>
      <c r="L43" s="232">
        <v>0.13186813186813187</v>
      </c>
      <c r="M43" s="231">
        <v>121</v>
      </c>
      <c r="N43" s="231">
        <v>5</v>
      </c>
      <c r="O43" s="231">
        <v>0</v>
      </c>
      <c r="P43" s="231">
        <v>42</v>
      </c>
      <c r="Q43" s="231">
        <v>1</v>
      </c>
      <c r="R43" s="231">
        <v>1</v>
      </c>
      <c r="S43" s="231">
        <v>163</v>
      </c>
      <c r="T43" s="231">
        <v>6</v>
      </c>
      <c r="U43" s="231">
        <v>1</v>
      </c>
      <c r="V43" s="233">
        <v>4.2944785276073622E-2</v>
      </c>
      <c r="W43" s="231">
        <v>148</v>
      </c>
      <c r="X43" s="231">
        <v>9</v>
      </c>
      <c r="Y43" s="231">
        <v>12</v>
      </c>
      <c r="Z43" s="231">
        <v>67</v>
      </c>
      <c r="AA43" s="231">
        <v>4</v>
      </c>
      <c r="AB43" s="231">
        <v>4</v>
      </c>
      <c r="AC43" s="231">
        <v>215</v>
      </c>
      <c r="AD43" s="231">
        <v>13</v>
      </c>
      <c r="AE43" s="231">
        <v>16</v>
      </c>
      <c r="AF43" s="233">
        <v>0.13488372093023257</v>
      </c>
      <c r="AG43" s="231">
        <v>162</v>
      </c>
      <c r="AH43" s="231">
        <v>5</v>
      </c>
      <c r="AI43" s="231">
        <v>19</v>
      </c>
      <c r="AJ43" s="231">
        <v>53</v>
      </c>
      <c r="AK43" s="231">
        <v>1</v>
      </c>
      <c r="AL43" s="231">
        <v>5</v>
      </c>
      <c r="AM43" s="231">
        <v>215</v>
      </c>
      <c r="AN43" s="231">
        <v>6</v>
      </c>
      <c r="AO43" s="231">
        <v>24</v>
      </c>
      <c r="AP43" s="233">
        <v>0.13953488372093023</v>
      </c>
      <c r="AQ43" s="231">
        <v>127</v>
      </c>
      <c r="AR43" s="231">
        <v>8</v>
      </c>
      <c r="AS43" s="231">
        <v>15</v>
      </c>
      <c r="AT43" s="231">
        <v>66</v>
      </c>
      <c r="AU43" s="231">
        <v>5</v>
      </c>
      <c r="AV43" s="231">
        <v>2</v>
      </c>
      <c r="AW43" s="231">
        <v>193</v>
      </c>
      <c r="AX43" s="231">
        <v>13</v>
      </c>
      <c r="AY43" s="231">
        <v>17</v>
      </c>
      <c r="AZ43" s="233">
        <v>0.15544041450777202</v>
      </c>
      <c r="BA43" s="231">
        <v>138</v>
      </c>
      <c r="BB43" s="231">
        <v>12</v>
      </c>
      <c r="BC43" s="231">
        <v>13</v>
      </c>
      <c r="BD43" s="231">
        <v>57</v>
      </c>
      <c r="BE43" s="231">
        <v>4</v>
      </c>
      <c r="BF43" s="231">
        <v>4</v>
      </c>
      <c r="BG43" s="231">
        <v>195</v>
      </c>
      <c r="BH43" s="231">
        <v>16</v>
      </c>
      <c r="BI43" s="231">
        <v>17</v>
      </c>
      <c r="BJ43" s="233">
        <v>0.16923076923076924</v>
      </c>
      <c r="BK43" s="231">
        <v>137</v>
      </c>
      <c r="BL43" s="231">
        <v>11</v>
      </c>
      <c r="BM43" s="231">
        <v>16</v>
      </c>
      <c r="BN43" s="231">
        <v>67</v>
      </c>
      <c r="BO43" s="231">
        <v>0</v>
      </c>
      <c r="BP43" s="231">
        <v>4</v>
      </c>
      <c r="BQ43" s="231">
        <v>204</v>
      </c>
      <c r="BR43" s="231">
        <v>11</v>
      </c>
      <c r="BS43" s="231">
        <v>20</v>
      </c>
      <c r="BT43" s="233">
        <v>0.15196078431372548</v>
      </c>
      <c r="BU43" s="231">
        <v>129</v>
      </c>
      <c r="BV43" s="231">
        <v>13</v>
      </c>
      <c r="BW43" s="231">
        <v>13</v>
      </c>
      <c r="BX43" s="231">
        <v>35</v>
      </c>
      <c r="BY43" s="231">
        <v>0</v>
      </c>
      <c r="BZ43" s="231">
        <v>6</v>
      </c>
      <c r="CA43" s="231">
        <v>164</v>
      </c>
      <c r="CB43" s="231">
        <v>13</v>
      </c>
      <c r="CC43" s="231">
        <v>19</v>
      </c>
      <c r="CD43" s="233">
        <v>0.1951219512195122</v>
      </c>
      <c r="CE43" s="231">
        <v>137</v>
      </c>
      <c r="CF43" s="231">
        <v>11</v>
      </c>
      <c r="CG43" s="231">
        <v>10</v>
      </c>
      <c r="CH43" s="231">
        <v>46</v>
      </c>
      <c r="CI43" s="231">
        <v>3</v>
      </c>
      <c r="CJ43" s="231">
        <v>2</v>
      </c>
      <c r="CK43" s="231">
        <v>183</v>
      </c>
      <c r="CL43" s="231">
        <v>14</v>
      </c>
      <c r="CM43" s="231">
        <v>12</v>
      </c>
      <c r="CN43" s="234">
        <v>0.14199999999999999</v>
      </c>
      <c r="CO43" s="230">
        <v>161</v>
      </c>
      <c r="CP43" s="231">
        <v>9</v>
      </c>
      <c r="CQ43" s="231">
        <v>12</v>
      </c>
      <c r="CR43" s="231">
        <v>44</v>
      </c>
      <c r="CS43" s="231">
        <v>5</v>
      </c>
      <c r="CT43" s="231">
        <v>7</v>
      </c>
      <c r="CU43" s="231">
        <v>205</v>
      </c>
      <c r="CV43" s="231">
        <v>14</v>
      </c>
      <c r="CW43" s="231">
        <v>19</v>
      </c>
      <c r="CX43" s="232">
        <v>0.16097560975609757</v>
      </c>
      <c r="CY43" s="230"/>
      <c r="CZ43" s="231"/>
      <c r="DA43" s="231"/>
      <c r="DB43" s="231"/>
      <c r="DC43" s="231"/>
      <c r="DD43" s="231"/>
      <c r="DE43" s="231"/>
      <c r="DF43" s="231"/>
      <c r="DG43" s="231"/>
      <c r="DH43" s="232"/>
      <c r="DI43" s="230"/>
      <c r="DJ43" s="231"/>
      <c r="DK43" s="231"/>
      <c r="DL43" s="231"/>
      <c r="DM43" s="231"/>
      <c r="DN43" s="231"/>
      <c r="DO43" s="231"/>
      <c r="DP43" s="231"/>
      <c r="DQ43" s="231"/>
      <c r="DR43" s="232"/>
      <c r="DS43" s="230">
        <v>1397</v>
      </c>
      <c r="DT43" s="231">
        <v>94</v>
      </c>
      <c r="DU43" s="235">
        <v>115</v>
      </c>
      <c r="DV43" s="236">
        <v>0.14960629921259844</v>
      </c>
      <c r="DW43" s="332">
        <v>522</v>
      </c>
      <c r="DX43" s="231">
        <v>27</v>
      </c>
      <c r="DY43" s="231">
        <v>39</v>
      </c>
      <c r="DZ43" s="236">
        <v>0.12643678160919541</v>
      </c>
      <c r="EA43" s="332">
        <v>1919</v>
      </c>
      <c r="EB43" s="231">
        <v>121</v>
      </c>
      <c r="EC43" s="235">
        <v>154</v>
      </c>
      <c r="ED43" s="237">
        <v>0.14330380406461699</v>
      </c>
      <c r="EE43" s="331" t="s">
        <v>289</v>
      </c>
    </row>
    <row r="44" spans="1:137" s="88" customFormat="1" ht="12.75" customHeight="1">
      <c r="A44" s="88" t="s">
        <v>413</v>
      </c>
      <c r="EE44" s="317"/>
    </row>
    <row r="45" spans="1:137" s="88" customFormat="1" ht="12.75" customHeight="1">
      <c r="A45" s="88" t="s">
        <v>414</v>
      </c>
      <c r="EE45" s="317"/>
    </row>
    <row r="46" spans="1:137" s="88" customFormat="1" ht="12.75" customHeight="1">
      <c r="A46" s="88" t="s">
        <v>415</v>
      </c>
      <c r="EE46" s="317"/>
    </row>
    <row r="47" spans="1:137" s="239" customFormat="1" ht="12.75" customHeight="1">
      <c r="A47" s="239" t="s">
        <v>416</v>
      </c>
      <c r="O47" s="239" t="s">
        <v>417</v>
      </c>
      <c r="AG47" s="239" t="s">
        <v>417</v>
      </c>
      <c r="AQ47" s="239" t="s">
        <v>417</v>
      </c>
      <c r="BA47" s="239" t="s">
        <v>417</v>
      </c>
      <c r="BY47" s="239" t="s">
        <v>359</v>
      </c>
      <c r="CH47" s="318" t="s">
        <v>417</v>
      </c>
      <c r="CR47" s="318" t="s">
        <v>359</v>
      </c>
      <c r="DB47" s="239" t="s">
        <v>359</v>
      </c>
      <c r="DL47" s="239" t="s">
        <v>359</v>
      </c>
      <c r="DY47" s="239" t="s">
        <v>418</v>
      </c>
      <c r="EC47" s="239" t="s">
        <v>419</v>
      </c>
      <c r="EE47" s="278"/>
    </row>
  </sheetData>
  <mergeCells count="19">
    <mergeCell ref="DS2:ED2"/>
    <mergeCell ref="A4:A15"/>
    <mergeCell ref="A2:A3"/>
    <mergeCell ref="B2:B3"/>
    <mergeCell ref="C2:L2"/>
    <mergeCell ref="M2:V2"/>
    <mergeCell ref="W2:AF2"/>
    <mergeCell ref="AG2:AP2"/>
    <mergeCell ref="AQ2:AZ2"/>
    <mergeCell ref="BA2:BJ2"/>
    <mergeCell ref="BK2:BT2"/>
    <mergeCell ref="BU2:CD2"/>
    <mergeCell ref="CE2:CN2"/>
    <mergeCell ref="A28:A42"/>
    <mergeCell ref="A43:B43"/>
    <mergeCell ref="CO2:CX2"/>
    <mergeCell ref="CY2:DH2"/>
    <mergeCell ref="DI2:DR2"/>
    <mergeCell ref="A16:A27"/>
  </mergeCells>
  <phoneticPr fontId="3" type="noConversion"/>
  <printOptions horizontalCentered="1"/>
  <pageMargins left="0.15748031496062992" right="0.15748031496062992" top="7.874015748031496E-2" bottom="7.874015748031496E-2" header="0.15748031496062992" footer="0.15748031496062992"/>
  <pageSetup paperSize="9" scale="8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="85" zoomScaleNormal="85" workbookViewId="0">
      <selection activeCell="D19" sqref="D19"/>
    </sheetView>
  </sheetViews>
  <sheetFormatPr defaultColWidth="9" defaultRowHeight="15"/>
  <cols>
    <col min="1" max="1" width="11.109375" style="113" customWidth="1"/>
    <col min="2" max="2" width="10.44140625" style="113" customWidth="1"/>
    <col min="3" max="4" width="9.88671875" style="113" customWidth="1"/>
    <col min="5" max="5" width="11.6640625" style="98" customWidth="1"/>
    <col min="6" max="10" width="11.44140625" style="98" customWidth="1"/>
    <col min="11" max="11" width="10.77734375" style="115" customWidth="1"/>
    <col min="12" max="12" width="9" style="98"/>
    <col min="13" max="13" width="10.21875" style="98" bestFit="1" customWidth="1"/>
    <col min="14" max="16384" width="9" style="98"/>
  </cols>
  <sheetData>
    <row r="1" spans="1:20" s="96" customFormat="1" ht="29.25" customHeight="1">
      <c r="A1" s="495" t="s">
        <v>378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</row>
    <row r="2" spans="1:20" s="96" customFormat="1" ht="30.75" customHeight="1">
      <c r="A2" s="329" t="s">
        <v>379</v>
      </c>
      <c r="B2" s="329" t="s">
        <v>380</v>
      </c>
      <c r="C2" s="329" t="s">
        <v>381</v>
      </c>
      <c r="D2" s="329" t="s">
        <v>382</v>
      </c>
      <c r="E2" s="126" t="s">
        <v>420</v>
      </c>
      <c r="F2" s="126" t="s">
        <v>421</v>
      </c>
      <c r="G2" s="125" t="s">
        <v>201</v>
      </c>
      <c r="H2" s="127" t="s">
        <v>202</v>
      </c>
      <c r="I2" s="125" t="s">
        <v>203</v>
      </c>
      <c r="J2" s="125" t="s">
        <v>204</v>
      </c>
      <c r="K2" s="125" t="s">
        <v>205</v>
      </c>
    </row>
    <row r="3" spans="1:20" s="96" customFormat="1" ht="20.25" hidden="1" customHeight="1">
      <c r="A3" s="496" t="s">
        <v>422</v>
      </c>
      <c r="B3" s="99" t="s">
        <v>423</v>
      </c>
      <c r="C3" s="329">
        <v>0</v>
      </c>
      <c r="D3" s="329">
        <v>0</v>
      </c>
      <c r="E3" s="128"/>
      <c r="F3" s="128"/>
      <c r="G3" s="128"/>
      <c r="H3" s="128"/>
      <c r="I3" s="128"/>
      <c r="J3" s="128"/>
      <c r="K3" s="128"/>
    </row>
    <row r="4" spans="1:20" s="96" customFormat="1" ht="21" customHeight="1">
      <c r="A4" s="497"/>
      <c r="B4" s="329" t="s">
        <v>424</v>
      </c>
      <c r="C4" s="329">
        <v>2</v>
      </c>
      <c r="D4" s="329">
        <v>0</v>
      </c>
      <c r="E4" s="128"/>
      <c r="F4" s="128"/>
      <c r="G4" s="128"/>
      <c r="H4" s="128"/>
      <c r="I4" s="128"/>
      <c r="J4" s="128"/>
      <c r="K4" s="128"/>
    </row>
    <row r="5" spans="1:20" s="96" customFormat="1" ht="21" customHeight="1">
      <c r="A5" s="497"/>
      <c r="B5" s="99" t="s">
        <v>425</v>
      </c>
      <c r="C5" s="329">
        <v>2</v>
      </c>
      <c r="D5" s="329">
        <v>1</v>
      </c>
      <c r="E5" s="128">
        <v>1</v>
      </c>
      <c r="F5" s="128">
        <v>1</v>
      </c>
      <c r="G5" s="128">
        <v>1</v>
      </c>
      <c r="H5" s="128">
        <v>1</v>
      </c>
      <c r="I5" s="128">
        <v>1</v>
      </c>
      <c r="J5" s="128">
        <v>1</v>
      </c>
      <c r="K5" s="128">
        <v>1</v>
      </c>
      <c r="M5" s="304"/>
      <c r="N5" s="304"/>
      <c r="O5" s="304"/>
      <c r="P5" s="304"/>
      <c r="Q5" s="304"/>
      <c r="R5" s="304"/>
      <c r="S5" s="304"/>
      <c r="T5" s="304"/>
    </row>
    <row r="6" spans="1:20" s="96" customFormat="1" ht="21" customHeight="1">
      <c r="A6" s="497"/>
      <c r="B6" s="99" t="s">
        <v>426</v>
      </c>
      <c r="C6" s="329">
        <v>1</v>
      </c>
      <c r="D6" s="329">
        <v>0</v>
      </c>
      <c r="E6" s="128"/>
      <c r="F6" s="128"/>
      <c r="G6" s="128"/>
      <c r="H6" s="128"/>
      <c r="I6" s="128"/>
      <c r="J6" s="128"/>
      <c r="K6" s="128"/>
      <c r="M6" s="304"/>
      <c r="N6" s="304"/>
      <c r="O6" s="304"/>
      <c r="P6" s="304"/>
      <c r="Q6" s="304"/>
      <c r="R6" s="304"/>
      <c r="S6" s="304"/>
      <c r="T6" s="304"/>
    </row>
    <row r="7" spans="1:20" s="96" customFormat="1" ht="24" customHeight="1">
      <c r="A7" s="498"/>
      <c r="B7" s="324" t="s">
        <v>427</v>
      </c>
      <c r="C7" s="325">
        <v>5</v>
      </c>
      <c r="D7" s="326">
        <v>1</v>
      </c>
      <c r="E7" s="327">
        <v>1</v>
      </c>
      <c r="F7" s="327">
        <v>1</v>
      </c>
      <c r="G7" s="327">
        <v>1</v>
      </c>
      <c r="H7" s="327">
        <v>1</v>
      </c>
      <c r="I7" s="327">
        <v>1</v>
      </c>
      <c r="J7" s="327">
        <v>1</v>
      </c>
      <c r="K7" s="327">
        <v>1</v>
      </c>
      <c r="M7" s="130"/>
      <c r="N7" s="130"/>
      <c r="O7" s="130"/>
      <c r="P7" s="130"/>
      <c r="Q7" s="130"/>
      <c r="R7" s="130"/>
      <c r="S7" s="130"/>
      <c r="T7" s="304"/>
    </row>
    <row r="8" spans="1:20" ht="21.75" customHeight="1">
      <c r="A8" s="403" t="s">
        <v>428</v>
      </c>
      <c r="B8" s="329" t="s">
        <v>179</v>
      </c>
      <c r="C8" s="329">
        <v>3</v>
      </c>
      <c r="D8" s="329">
        <v>1</v>
      </c>
      <c r="E8" s="128">
        <v>1</v>
      </c>
      <c r="F8" s="128">
        <v>1</v>
      </c>
      <c r="G8" s="128">
        <v>1</v>
      </c>
      <c r="H8" s="128">
        <v>1</v>
      </c>
      <c r="I8" s="128">
        <v>1</v>
      </c>
      <c r="J8" s="128">
        <v>1</v>
      </c>
      <c r="K8" s="128">
        <v>1</v>
      </c>
      <c r="M8" s="131"/>
      <c r="N8" s="131"/>
      <c r="O8" s="131"/>
      <c r="P8" s="131"/>
      <c r="Q8" s="131"/>
      <c r="R8" s="131"/>
      <c r="S8" s="131"/>
      <c r="T8" s="131"/>
    </row>
    <row r="9" spans="1:20" ht="21.75" customHeight="1">
      <c r="A9" s="404"/>
      <c r="B9" s="329" t="s">
        <v>183</v>
      </c>
      <c r="C9" s="329">
        <v>7</v>
      </c>
      <c r="D9" s="329">
        <v>2</v>
      </c>
      <c r="E9" s="128">
        <v>0.875</v>
      </c>
      <c r="F9" s="128">
        <v>0.5</v>
      </c>
      <c r="G9" s="128">
        <v>1</v>
      </c>
      <c r="H9" s="128">
        <v>0.875</v>
      </c>
      <c r="I9" s="128">
        <v>0.875</v>
      </c>
      <c r="J9" s="128">
        <v>0.875</v>
      </c>
      <c r="K9" s="128">
        <v>1</v>
      </c>
      <c r="M9" s="131"/>
      <c r="N9" s="131"/>
      <c r="O9" s="131"/>
      <c r="P9" s="131"/>
      <c r="Q9" s="131"/>
      <c r="R9" s="131"/>
      <c r="S9" s="131"/>
      <c r="T9" s="131"/>
    </row>
    <row r="10" spans="1:20" ht="21.75" customHeight="1">
      <c r="A10" s="404"/>
      <c r="B10" s="329" t="s">
        <v>192</v>
      </c>
      <c r="C10" s="329">
        <v>3</v>
      </c>
      <c r="D10" s="329">
        <v>0</v>
      </c>
      <c r="E10" s="128"/>
      <c r="F10" s="128"/>
      <c r="G10" s="128"/>
      <c r="H10" s="128"/>
      <c r="I10" s="128"/>
      <c r="J10" s="128"/>
      <c r="K10" s="128"/>
    </row>
    <row r="11" spans="1:20" ht="21.75" customHeight="1">
      <c r="A11" s="404"/>
      <c r="B11" s="329" t="s">
        <v>200</v>
      </c>
      <c r="C11" s="329">
        <v>1</v>
      </c>
      <c r="D11" s="132">
        <v>0</v>
      </c>
      <c r="E11" s="128"/>
      <c r="F11" s="128"/>
      <c r="G11" s="128"/>
      <c r="H11" s="128"/>
      <c r="I11" s="128"/>
      <c r="J11" s="128"/>
      <c r="K11" s="128"/>
    </row>
    <row r="12" spans="1:20" ht="21.75" customHeight="1">
      <c r="A12" s="404"/>
      <c r="B12" s="329" t="s">
        <v>196</v>
      </c>
      <c r="C12" s="329">
        <v>5</v>
      </c>
      <c r="D12" s="132">
        <v>3</v>
      </c>
      <c r="E12" s="128">
        <v>0.83333333333333337</v>
      </c>
      <c r="F12" s="128">
        <v>1</v>
      </c>
      <c r="G12" s="128">
        <v>1</v>
      </c>
      <c r="H12" s="128">
        <v>0.91666666666666663</v>
      </c>
      <c r="I12" s="128">
        <v>0.91666666666666663</v>
      </c>
      <c r="J12" s="128">
        <v>0.83333333333333337</v>
      </c>
      <c r="K12" s="128">
        <v>0.66666666666666663</v>
      </c>
    </row>
    <row r="13" spans="1:20" ht="21.75" customHeight="1">
      <c r="A13" s="404"/>
      <c r="B13" s="329" t="s">
        <v>198</v>
      </c>
      <c r="C13" s="329">
        <v>2</v>
      </c>
      <c r="D13" s="132">
        <v>0</v>
      </c>
      <c r="E13" s="128"/>
      <c r="F13" s="128"/>
      <c r="G13" s="128"/>
      <c r="H13" s="128"/>
      <c r="I13" s="128"/>
      <c r="J13" s="128"/>
      <c r="K13" s="128"/>
    </row>
    <row r="14" spans="1:20" ht="21.75" customHeight="1">
      <c r="A14" s="404"/>
      <c r="B14" s="329" t="s">
        <v>195</v>
      </c>
      <c r="C14" s="329">
        <v>3</v>
      </c>
      <c r="D14" s="132">
        <v>0</v>
      </c>
      <c r="E14" s="319"/>
      <c r="F14" s="319"/>
      <c r="G14" s="319"/>
      <c r="H14" s="319"/>
      <c r="I14" s="319"/>
      <c r="J14" s="319"/>
      <c r="K14" s="319"/>
    </row>
    <row r="15" spans="1:20" ht="21.75" customHeight="1">
      <c r="A15" s="404"/>
      <c r="B15" s="329" t="s">
        <v>206</v>
      </c>
      <c r="C15" s="329">
        <v>6</v>
      </c>
      <c r="D15" s="132">
        <v>3</v>
      </c>
      <c r="E15" s="128">
        <v>0.58333333333333337</v>
      </c>
      <c r="F15" s="128">
        <v>0.66666666666666663</v>
      </c>
      <c r="G15" s="128">
        <v>1</v>
      </c>
      <c r="H15" s="128">
        <v>0.83333333333333337</v>
      </c>
      <c r="I15" s="128">
        <v>0.83333333333333337</v>
      </c>
      <c r="J15" s="128">
        <v>0.83333333333333337</v>
      </c>
      <c r="K15" s="128">
        <v>1</v>
      </c>
    </row>
    <row r="16" spans="1:20" ht="21.75" customHeight="1">
      <c r="A16" s="404"/>
      <c r="B16" s="329" t="s">
        <v>190</v>
      </c>
      <c r="C16" s="329">
        <v>0</v>
      </c>
      <c r="D16" s="132">
        <v>0</v>
      </c>
      <c r="E16" s="128"/>
      <c r="F16" s="128"/>
      <c r="G16" s="128"/>
      <c r="H16" s="128"/>
      <c r="I16" s="128"/>
      <c r="J16" s="128"/>
      <c r="K16" s="128"/>
    </row>
    <row r="17" spans="1:11" ht="20.25" customHeight="1">
      <c r="A17" s="404"/>
      <c r="B17" s="99" t="s">
        <v>429</v>
      </c>
      <c r="C17" s="329">
        <v>3</v>
      </c>
      <c r="D17" s="132">
        <v>0</v>
      </c>
      <c r="E17" s="128"/>
      <c r="F17" s="128"/>
      <c r="G17" s="128"/>
      <c r="H17" s="128"/>
      <c r="I17" s="128"/>
      <c r="J17" s="128"/>
      <c r="K17" s="128"/>
    </row>
    <row r="18" spans="1:11" ht="20.25" customHeight="1">
      <c r="A18" s="404"/>
      <c r="B18" s="99" t="s">
        <v>430</v>
      </c>
      <c r="C18" s="329">
        <v>6</v>
      </c>
      <c r="D18" s="132">
        <v>3</v>
      </c>
      <c r="E18" s="128">
        <v>1</v>
      </c>
      <c r="F18" s="128">
        <v>1</v>
      </c>
      <c r="G18" s="128">
        <v>1</v>
      </c>
      <c r="H18" s="128">
        <v>1</v>
      </c>
      <c r="I18" s="128">
        <v>1</v>
      </c>
      <c r="J18" s="128">
        <v>1</v>
      </c>
      <c r="K18" s="128">
        <v>1</v>
      </c>
    </row>
    <row r="19" spans="1:11" ht="24" customHeight="1">
      <c r="A19" s="472"/>
      <c r="B19" s="324" t="s">
        <v>431</v>
      </c>
      <c r="C19" s="325">
        <v>39</v>
      </c>
      <c r="D19" s="326">
        <v>12</v>
      </c>
      <c r="E19" s="327">
        <v>0.83333333333333337</v>
      </c>
      <c r="F19" s="327">
        <v>0.83333333333333337</v>
      </c>
      <c r="G19" s="327">
        <v>1</v>
      </c>
      <c r="H19" s="327">
        <v>0.91666666666666663</v>
      </c>
      <c r="I19" s="327">
        <v>0.91666666666666663</v>
      </c>
      <c r="J19" s="327">
        <v>0.89583333333333337</v>
      </c>
      <c r="K19" s="327">
        <v>0.91666666666666663</v>
      </c>
    </row>
    <row r="20" spans="1:11" ht="20.25" customHeight="1">
      <c r="A20" s="413" t="s">
        <v>432</v>
      </c>
      <c r="B20" s="132" t="s">
        <v>186</v>
      </c>
      <c r="C20" s="132">
        <v>2</v>
      </c>
      <c r="D20" s="132">
        <v>1</v>
      </c>
      <c r="E20" s="128">
        <v>0</v>
      </c>
      <c r="F20" s="128">
        <v>0</v>
      </c>
      <c r="G20" s="128">
        <v>1</v>
      </c>
      <c r="H20" s="128">
        <v>0</v>
      </c>
      <c r="I20" s="128">
        <v>0.5</v>
      </c>
      <c r="J20" s="128">
        <v>0</v>
      </c>
      <c r="K20" s="128">
        <v>0</v>
      </c>
    </row>
    <row r="21" spans="1:11" ht="20.25" customHeight="1">
      <c r="A21" s="413"/>
      <c r="B21" s="132" t="s">
        <v>181</v>
      </c>
      <c r="C21" s="132">
        <v>6</v>
      </c>
      <c r="D21" s="132">
        <v>1</v>
      </c>
      <c r="E21" s="128">
        <v>1</v>
      </c>
      <c r="F21" s="128">
        <v>1</v>
      </c>
      <c r="G21" s="128">
        <v>1</v>
      </c>
      <c r="H21" s="128">
        <v>1</v>
      </c>
      <c r="I21" s="128">
        <v>1</v>
      </c>
      <c r="J21" s="128">
        <v>1</v>
      </c>
      <c r="K21" s="128">
        <v>1</v>
      </c>
    </row>
    <row r="22" spans="1:11" ht="20.25" customHeight="1">
      <c r="A22" s="413"/>
      <c r="B22" s="132" t="s">
        <v>207</v>
      </c>
      <c r="C22" s="132">
        <v>3</v>
      </c>
      <c r="D22" s="132">
        <v>1</v>
      </c>
      <c r="E22" s="128">
        <v>0.75</v>
      </c>
      <c r="F22" s="128">
        <v>0</v>
      </c>
      <c r="G22" s="128">
        <v>1</v>
      </c>
      <c r="H22" s="128">
        <v>1</v>
      </c>
      <c r="I22" s="128">
        <v>1</v>
      </c>
      <c r="J22" s="128">
        <v>0</v>
      </c>
      <c r="K22" s="128">
        <v>1</v>
      </c>
    </row>
    <row r="23" spans="1:11" ht="20.25" customHeight="1">
      <c r="A23" s="413"/>
      <c r="B23" s="132" t="s">
        <v>182</v>
      </c>
      <c r="C23" s="132">
        <v>7</v>
      </c>
      <c r="D23" s="132">
        <v>2</v>
      </c>
      <c r="E23" s="128">
        <v>1</v>
      </c>
      <c r="F23" s="128">
        <v>1</v>
      </c>
      <c r="G23" s="128">
        <v>1</v>
      </c>
      <c r="H23" s="128">
        <v>1</v>
      </c>
      <c r="I23" s="128">
        <v>1</v>
      </c>
      <c r="J23" s="128">
        <v>0.75</v>
      </c>
      <c r="K23" s="128">
        <v>1</v>
      </c>
    </row>
    <row r="24" spans="1:11" ht="20.25" customHeight="1">
      <c r="A24" s="413"/>
      <c r="B24" s="132" t="s">
        <v>199</v>
      </c>
      <c r="C24" s="132">
        <v>2</v>
      </c>
      <c r="D24" s="132">
        <v>0</v>
      </c>
      <c r="E24" s="128"/>
      <c r="F24" s="128"/>
      <c r="G24" s="128"/>
      <c r="H24" s="128"/>
      <c r="I24" s="128"/>
      <c r="J24" s="128"/>
      <c r="K24" s="128"/>
    </row>
    <row r="25" spans="1:11" ht="20.25" customHeight="1">
      <c r="A25" s="413"/>
      <c r="B25" s="132" t="s">
        <v>184</v>
      </c>
      <c r="C25" s="132">
        <v>1</v>
      </c>
      <c r="D25" s="132">
        <v>0</v>
      </c>
      <c r="E25" s="128"/>
      <c r="F25" s="128"/>
      <c r="G25" s="128"/>
      <c r="H25" s="128"/>
      <c r="I25" s="128"/>
      <c r="J25" s="128"/>
      <c r="K25" s="128"/>
    </row>
    <row r="26" spans="1:11" ht="20.25" customHeight="1">
      <c r="A26" s="413"/>
      <c r="B26" s="132" t="s">
        <v>194</v>
      </c>
      <c r="C26" s="132">
        <v>3</v>
      </c>
      <c r="D26" s="132">
        <v>1</v>
      </c>
      <c r="E26" s="128">
        <v>1</v>
      </c>
      <c r="F26" s="128">
        <v>1</v>
      </c>
      <c r="G26" s="128">
        <v>1</v>
      </c>
      <c r="H26" s="128">
        <v>1</v>
      </c>
      <c r="I26" s="128">
        <v>1</v>
      </c>
      <c r="J26" s="128">
        <v>1</v>
      </c>
      <c r="K26" s="128">
        <v>1</v>
      </c>
    </row>
    <row r="27" spans="1:11" ht="20.25" customHeight="1">
      <c r="A27" s="413"/>
      <c r="B27" s="132" t="s">
        <v>185</v>
      </c>
      <c r="C27" s="132">
        <v>1</v>
      </c>
      <c r="D27" s="132">
        <v>0</v>
      </c>
      <c r="E27" s="128"/>
      <c r="F27" s="128"/>
      <c r="G27" s="128"/>
      <c r="H27" s="128"/>
      <c r="I27" s="128"/>
      <c r="J27" s="128"/>
      <c r="K27" s="128"/>
    </row>
    <row r="28" spans="1:11" ht="20.25" customHeight="1">
      <c r="A28" s="413"/>
      <c r="B28" s="133" t="s">
        <v>176</v>
      </c>
      <c r="C28" s="132">
        <v>6</v>
      </c>
      <c r="D28" s="329">
        <v>2</v>
      </c>
      <c r="E28" s="128">
        <v>1</v>
      </c>
      <c r="F28" s="128">
        <v>1</v>
      </c>
      <c r="G28" s="128">
        <v>0</v>
      </c>
      <c r="H28" s="128">
        <v>1</v>
      </c>
      <c r="I28" s="128">
        <v>1</v>
      </c>
      <c r="J28" s="128">
        <v>0.875</v>
      </c>
      <c r="K28" s="128">
        <v>0.5</v>
      </c>
    </row>
    <row r="29" spans="1:11" ht="20.25" customHeight="1">
      <c r="A29" s="413"/>
      <c r="B29" s="133" t="s">
        <v>276</v>
      </c>
      <c r="C29" s="132">
        <v>2</v>
      </c>
      <c r="D29" s="329">
        <v>1</v>
      </c>
      <c r="E29" s="128">
        <v>1</v>
      </c>
      <c r="F29" s="128">
        <v>1</v>
      </c>
      <c r="G29" s="128">
        <v>1</v>
      </c>
      <c r="H29" s="128">
        <v>1</v>
      </c>
      <c r="I29" s="128">
        <v>1</v>
      </c>
      <c r="J29" s="128">
        <v>1</v>
      </c>
      <c r="K29" s="128">
        <v>1</v>
      </c>
    </row>
    <row r="30" spans="1:11" ht="20.25" customHeight="1">
      <c r="A30" s="413"/>
      <c r="B30" s="124" t="s">
        <v>433</v>
      </c>
      <c r="C30" s="329">
        <v>4</v>
      </c>
      <c r="D30" s="329">
        <v>0</v>
      </c>
      <c r="E30" s="128"/>
      <c r="F30" s="128"/>
      <c r="G30" s="128"/>
      <c r="H30" s="128"/>
      <c r="I30" s="128"/>
      <c r="J30" s="128"/>
      <c r="K30" s="128"/>
    </row>
    <row r="31" spans="1:11" ht="20.25" customHeight="1">
      <c r="A31" s="413"/>
      <c r="B31" s="324" t="s">
        <v>434</v>
      </c>
      <c r="C31" s="325">
        <v>37</v>
      </c>
      <c r="D31" s="326">
        <v>9</v>
      </c>
      <c r="E31" s="343">
        <v>0.75</v>
      </c>
      <c r="F31" s="327">
        <v>0.77777777777777779</v>
      </c>
      <c r="G31" s="327">
        <v>0.77777777777777779</v>
      </c>
      <c r="H31" s="327">
        <v>0.88888888888888884</v>
      </c>
      <c r="I31" s="327">
        <v>0.94444444444444442</v>
      </c>
      <c r="J31" s="343">
        <v>0.69444444444444442</v>
      </c>
      <c r="K31" s="327">
        <v>0.77777777777777779</v>
      </c>
    </row>
    <row r="32" spans="1:11" ht="24" customHeight="1">
      <c r="A32" s="413" t="s">
        <v>435</v>
      </c>
      <c r="B32" s="330" t="s">
        <v>187</v>
      </c>
      <c r="C32" s="330">
        <v>4</v>
      </c>
      <c r="D32" s="329">
        <v>1</v>
      </c>
      <c r="E32" s="128">
        <v>1</v>
      </c>
      <c r="F32" s="128">
        <v>1</v>
      </c>
      <c r="G32" s="128">
        <v>1</v>
      </c>
      <c r="H32" s="128">
        <v>1</v>
      </c>
      <c r="I32" s="128">
        <v>1</v>
      </c>
      <c r="J32" s="128">
        <v>1</v>
      </c>
      <c r="K32" s="128">
        <v>1</v>
      </c>
    </row>
    <row r="33" spans="1:11" ht="20.25" customHeight="1">
      <c r="A33" s="413"/>
      <c r="B33" s="150" t="s">
        <v>191</v>
      </c>
      <c r="C33" s="150">
        <v>4</v>
      </c>
      <c r="D33" s="329">
        <v>0</v>
      </c>
      <c r="E33" s="128"/>
      <c r="F33" s="128"/>
      <c r="G33" s="128"/>
      <c r="H33" s="128"/>
      <c r="I33" s="128"/>
      <c r="J33" s="128"/>
      <c r="K33" s="128"/>
    </row>
    <row r="34" spans="1:11" ht="20.25" customHeight="1">
      <c r="A34" s="413"/>
      <c r="B34" s="150" t="s">
        <v>188</v>
      </c>
      <c r="C34" s="150">
        <v>4</v>
      </c>
      <c r="D34" s="329">
        <v>1</v>
      </c>
      <c r="E34" s="128">
        <v>1</v>
      </c>
      <c r="F34" s="128">
        <v>1</v>
      </c>
      <c r="G34" s="128">
        <v>1</v>
      </c>
      <c r="H34" s="128">
        <v>1</v>
      </c>
      <c r="I34" s="128">
        <v>1</v>
      </c>
      <c r="J34" s="128">
        <v>0.75</v>
      </c>
      <c r="K34" s="128">
        <v>1</v>
      </c>
    </row>
    <row r="35" spans="1:11" ht="20.25" customHeight="1">
      <c r="A35" s="413"/>
      <c r="B35" s="150" t="s">
        <v>178</v>
      </c>
      <c r="C35" s="150">
        <v>0</v>
      </c>
      <c r="D35" s="329">
        <v>0</v>
      </c>
      <c r="E35" s="128"/>
      <c r="F35" s="128"/>
      <c r="G35" s="128"/>
      <c r="H35" s="128"/>
      <c r="I35" s="128"/>
      <c r="J35" s="128"/>
      <c r="K35" s="128"/>
    </row>
    <row r="36" spans="1:11" ht="20.25" customHeight="1">
      <c r="A36" s="413"/>
      <c r="B36" s="150" t="s">
        <v>197</v>
      </c>
      <c r="C36" s="150">
        <v>5</v>
      </c>
      <c r="D36" s="329">
        <v>0</v>
      </c>
      <c r="E36" s="128"/>
      <c r="F36" s="128"/>
      <c r="G36" s="128"/>
      <c r="H36" s="128"/>
      <c r="I36" s="128"/>
      <c r="J36" s="128"/>
      <c r="K36" s="128"/>
    </row>
    <row r="37" spans="1:11" ht="20.25" customHeight="1">
      <c r="A37" s="413"/>
      <c r="B37" s="150" t="s">
        <v>189</v>
      </c>
      <c r="C37" s="150">
        <v>8</v>
      </c>
      <c r="D37" s="329">
        <v>4</v>
      </c>
      <c r="E37" s="128">
        <v>0.9375</v>
      </c>
      <c r="F37" s="128">
        <v>1</v>
      </c>
      <c r="G37" s="128">
        <v>1</v>
      </c>
      <c r="H37" s="128">
        <v>0.9375</v>
      </c>
      <c r="I37" s="128">
        <v>0.9375</v>
      </c>
      <c r="J37" s="128">
        <v>0.9375</v>
      </c>
      <c r="K37" s="128">
        <v>1</v>
      </c>
    </row>
    <row r="38" spans="1:11" ht="20.25" customHeight="1">
      <c r="A38" s="413"/>
      <c r="B38" s="150" t="s">
        <v>193</v>
      </c>
      <c r="C38" s="150">
        <v>5</v>
      </c>
      <c r="D38" s="132">
        <v>0</v>
      </c>
      <c r="E38" s="128"/>
      <c r="F38" s="128"/>
      <c r="G38" s="128"/>
      <c r="H38" s="128"/>
      <c r="I38" s="128"/>
      <c r="J38" s="128"/>
      <c r="K38" s="128"/>
    </row>
    <row r="39" spans="1:11" ht="20.25" customHeight="1">
      <c r="A39" s="413"/>
      <c r="B39" s="329" t="s">
        <v>180</v>
      </c>
      <c r="C39" s="329">
        <v>6</v>
      </c>
      <c r="D39" s="132">
        <v>1</v>
      </c>
      <c r="E39" s="128">
        <v>1</v>
      </c>
      <c r="F39" s="128">
        <v>1</v>
      </c>
      <c r="G39" s="128">
        <v>1</v>
      </c>
      <c r="H39" s="128">
        <v>1</v>
      </c>
      <c r="I39" s="128">
        <v>1</v>
      </c>
      <c r="J39" s="128">
        <v>1</v>
      </c>
      <c r="K39" s="128">
        <v>1</v>
      </c>
    </row>
    <row r="40" spans="1:11" ht="20.25" customHeight="1">
      <c r="A40" s="413"/>
      <c r="B40" s="99" t="s">
        <v>177</v>
      </c>
      <c r="C40" s="329">
        <v>0</v>
      </c>
      <c r="D40" s="132">
        <v>0</v>
      </c>
      <c r="E40" s="128"/>
      <c r="F40" s="128"/>
      <c r="G40" s="128"/>
      <c r="H40" s="128"/>
      <c r="I40" s="128"/>
      <c r="J40" s="128"/>
      <c r="K40" s="128"/>
    </row>
    <row r="41" spans="1:11" ht="20.25" customHeight="1">
      <c r="A41" s="413"/>
      <c r="B41" s="99" t="s">
        <v>436</v>
      </c>
      <c r="C41" s="329">
        <v>3</v>
      </c>
      <c r="D41" s="132">
        <v>1</v>
      </c>
      <c r="E41" s="128">
        <v>1</v>
      </c>
      <c r="F41" s="128">
        <v>1</v>
      </c>
      <c r="G41" s="128">
        <v>1</v>
      </c>
      <c r="H41" s="128">
        <v>1</v>
      </c>
      <c r="I41" s="128">
        <v>1</v>
      </c>
      <c r="J41" s="128">
        <v>1</v>
      </c>
      <c r="K41" s="128">
        <v>1</v>
      </c>
    </row>
    <row r="42" spans="1:11" ht="20.25" customHeight="1">
      <c r="A42" s="413"/>
      <c r="B42" s="99" t="s">
        <v>437</v>
      </c>
      <c r="C42" s="329">
        <v>0</v>
      </c>
      <c r="D42" s="132">
        <v>0</v>
      </c>
      <c r="E42" s="128"/>
      <c r="F42" s="128"/>
      <c r="G42" s="128"/>
      <c r="H42" s="128"/>
      <c r="I42" s="128"/>
      <c r="J42" s="128"/>
      <c r="K42" s="128"/>
    </row>
    <row r="43" spans="1:11" ht="20.25" customHeight="1">
      <c r="A43" s="413"/>
      <c r="B43" s="324" t="s">
        <v>438</v>
      </c>
      <c r="C43" s="325">
        <v>39</v>
      </c>
      <c r="D43" s="326">
        <v>8</v>
      </c>
      <c r="E43" s="327">
        <v>0.96875</v>
      </c>
      <c r="F43" s="327">
        <v>1</v>
      </c>
      <c r="G43" s="327">
        <v>1</v>
      </c>
      <c r="H43" s="327">
        <v>0.96875</v>
      </c>
      <c r="I43" s="327">
        <v>0.96875</v>
      </c>
      <c r="J43" s="327">
        <v>0.9375</v>
      </c>
      <c r="K43" s="327">
        <v>1</v>
      </c>
    </row>
    <row r="44" spans="1:11" ht="20.25" customHeight="1">
      <c r="A44" s="494" t="s">
        <v>439</v>
      </c>
      <c r="B44" s="494"/>
      <c r="C44" s="334">
        <v>120</v>
      </c>
      <c r="D44" s="334">
        <v>30</v>
      </c>
      <c r="E44" s="129">
        <v>0.85</v>
      </c>
      <c r="F44" s="129">
        <v>0.8666666666666667</v>
      </c>
      <c r="G44" s="129">
        <v>0.93333333333333335</v>
      </c>
      <c r="H44" s="129">
        <v>0.92500000000000004</v>
      </c>
      <c r="I44" s="129">
        <v>0.94166666666666665</v>
      </c>
      <c r="J44" s="129">
        <v>0.85</v>
      </c>
      <c r="K44" s="129">
        <v>0.9</v>
      </c>
    </row>
    <row r="45" spans="1:11" s="305" customFormat="1" ht="20.25" customHeight="1">
      <c r="A45" s="328" t="s">
        <v>440</v>
      </c>
      <c r="B45" s="238"/>
      <c r="C45" s="238"/>
      <c r="D45" s="238"/>
      <c r="E45" s="130"/>
      <c r="F45" s="130"/>
      <c r="G45" s="130"/>
      <c r="H45" s="130"/>
      <c r="I45" s="130"/>
      <c r="J45" s="130"/>
      <c r="K45" s="130"/>
    </row>
    <row r="46" spans="1:11" ht="24" customHeight="1">
      <c r="A46" s="306" t="s">
        <v>441</v>
      </c>
      <c r="B46" s="301"/>
      <c r="C46" s="306" t="s">
        <v>442</v>
      </c>
      <c r="D46" s="301"/>
      <c r="H46" s="98" t="s">
        <v>443</v>
      </c>
      <c r="J46" s="307" t="s">
        <v>353</v>
      </c>
      <c r="K46" s="98"/>
    </row>
    <row r="47" spans="1:11" ht="28.5" customHeight="1"/>
    <row r="48" spans="1:11" ht="20.25" customHeight="1">
      <c r="B48" s="98"/>
      <c r="C48" s="98"/>
      <c r="D48" s="98"/>
      <c r="K48" s="98"/>
    </row>
    <row r="49" spans="1:11" ht="22.5" customHeight="1">
      <c r="B49" s="134" t="s">
        <v>444</v>
      </c>
      <c r="C49" s="113">
        <v>3</v>
      </c>
      <c r="D49" s="98"/>
      <c r="J49" s="115"/>
      <c r="K49" s="98"/>
    </row>
    <row r="50" spans="1:11">
      <c r="D50" s="98"/>
      <c r="J50" s="115"/>
      <c r="K50" s="98"/>
    </row>
    <row r="51" spans="1:11">
      <c r="C51" s="113">
        <v>123</v>
      </c>
      <c r="D51" s="98"/>
      <c r="J51" s="115"/>
      <c r="K51" s="98"/>
    </row>
    <row r="57" spans="1:11">
      <c r="A57" s="98"/>
      <c r="B57" s="98"/>
      <c r="C57" s="98"/>
      <c r="D57" s="98"/>
      <c r="K57" s="98"/>
    </row>
    <row r="58" spans="1:11">
      <c r="A58" s="98"/>
      <c r="B58" s="98"/>
      <c r="C58" s="98"/>
      <c r="D58" s="98"/>
      <c r="K58" s="98"/>
    </row>
    <row r="59" spans="1:11">
      <c r="A59" s="98"/>
      <c r="B59" s="98"/>
      <c r="C59" s="98"/>
      <c r="D59" s="98"/>
      <c r="K59" s="98"/>
    </row>
    <row r="60" spans="1:11">
      <c r="A60" s="98"/>
      <c r="B60" s="98"/>
      <c r="C60" s="98"/>
      <c r="D60" s="98"/>
      <c r="K60" s="98"/>
    </row>
  </sheetData>
  <mergeCells count="6">
    <mergeCell ref="A44:B44"/>
    <mergeCell ref="A1:K1"/>
    <mergeCell ref="A3:A7"/>
    <mergeCell ref="A8:A19"/>
    <mergeCell ref="A20:A31"/>
    <mergeCell ref="A32:A43"/>
  </mergeCells>
  <phoneticPr fontId="3" type="noConversion"/>
  <conditionalFormatting sqref="E12:K12">
    <cfRule type="cellIs" dxfId="10" priority="11" operator="lessThanOrEqual">
      <formula>0.75</formula>
    </cfRule>
  </conditionalFormatting>
  <conditionalFormatting sqref="E8:K9">
    <cfRule type="cellIs" dxfId="9" priority="10" operator="lessThanOrEqual">
      <formula>0.75</formula>
    </cfRule>
  </conditionalFormatting>
  <conditionalFormatting sqref="E15:K15">
    <cfRule type="cellIs" dxfId="8" priority="9" operator="lessThanOrEqual">
      <formula>0.75</formula>
    </cfRule>
  </conditionalFormatting>
  <conditionalFormatting sqref="E20:K23">
    <cfRule type="cellIs" dxfId="7" priority="8" operator="lessThanOrEqual">
      <formula>0.75</formula>
    </cfRule>
  </conditionalFormatting>
  <conditionalFormatting sqref="E26:K26">
    <cfRule type="cellIs" dxfId="6" priority="7" operator="lessThanOrEqual">
      <formula>0.75</formula>
    </cfRule>
  </conditionalFormatting>
  <conditionalFormatting sqref="E28:K29">
    <cfRule type="cellIs" dxfId="5" priority="6" operator="lessThanOrEqual">
      <formula>0.75</formula>
    </cfRule>
  </conditionalFormatting>
  <conditionalFormatting sqref="E32:K32">
    <cfRule type="cellIs" dxfId="4" priority="5" operator="lessThanOrEqual">
      <formula>0.75</formula>
    </cfRule>
  </conditionalFormatting>
  <conditionalFormatting sqref="E34:K34">
    <cfRule type="cellIs" dxfId="3" priority="4" operator="lessThanOrEqual">
      <formula>0.75</formula>
    </cfRule>
  </conditionalFormatting>
  <conditionalFormatting sqref="E37:K37">
    <cfRule type="cellIs" dxfId="2" priority="3" operator="lessThanOrEqual">
      <formula>0.75</formula>
    </cfRule>
  </conditionalFormatting>
  <conditionalFormatting sqref="E39:K39">
    <cfRule type="cellIs" dxfId="1" priority="2" operator="lessThanOrEqual">
      <formula>0.75</formula>
    </cfRule>
  </conditionalFormatting>
  <conditionalFormatting sqref="E41:K41">
    <cfRule type="cellIs" dxfId="0" priority="1" operator="lessThanOrEqual">
      <formula>0.75</formula>
    </cfRule>
  </conditionalFormatting>
  <pageMargins left="3.937007874015748E-2" right="3.937007874015748E-2" top="0.11811023622047245" bottom="3.937007874015748E-2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topLeftCell="B1" zoomScale="85" zoomScaleNormal="85" workbookViewId="0">
      <selection activeCell="Z7" sqref="Z7"/>
    </sheetView>
  </sheetViews>
  <sheetFormatPr defaultColWidth="9" defaultRowHeight="44.4" customHeight="1"/>
  <cols>
    <col min="1" max="1" width="12.77734375" style="370" customWidth="1"/>
    <col min="2" max="2" width="11" style="370" customWidth="1"/>
    <col min="3" max="3" width="8.21875" style="370" hidden="1" customWidth="1"/>
    <col min="4" max="4" width="9" style="370" hidden="1" customWidth="1"/>
    <col min="5" max="5" width="10.109375" style="370" customWidth="1"/>
    <col min="6" max="7" width="9" style="370" hidden="1" customWidth="1"/>
    <col min="8" max="8" width="11.44140625" style="366" customWidth="1"/>
    <col min="9" max="9" width="9" style="370" customWidth="1"/>
    <col min="10" max="14" width="9" style="370" hidden="1" customWidth="1"/>
    <col min="15" max="15" width="14.44140625" style="370" hidden="1" customWidth="1"/>
    <col min="16" max="16" width="9" style="370"/>
    <col min="17" max="23" width="9" style="370" hidden="1" customWidth="1"/>
    <col min="24" max="24" width="11.21875" style="370" hidden="1" customWidth="1"/>
    <col min="25" max="26" width="11.21875" style="370" customWidth="1"/>
    <col min="27" max="27" width="8.88671875" style="370" customWidth="1"/>
    <col min="28" max="30" width="9" style="370" hidden="1" customWidth="1"/>
    <col min="31" max="33" width="9" style="370" customWidth="1"/>
    <col min="34" max="44" width="6.21875" style="370" customWidth="1"/>
    <col min="45" max="45" width="19.44140625" style="366" customWidth="1"/>
    <col min="46" max="46" width="9" style="365"/>
    <col min="47" max="48" width="9" style="356"/>
    <col min="49" max="49" width="6.21875" style="356" customWidth="1"/>
    <col min="50" max="16384" width="9" style="356"/>
  </cols>
  <sheetData>
    <row r="1" spans="1:52" ht="66" customHeight="1">
      <c r="A1" s="375" t="s">
        <v>524</v>
      </c>
      <c r="B1" s="348" t="s">
        <v>525</v>
      </c>
      <c r="C1" s="344" t="s">
        <v>447</v>
      </c>
      <c r="D1" s="345" t="s">
        <v>448</v>
      </c>
      <c r="E1" s="348" t="s">
        <v>526</v>
      </c>
      <c r="F1" s="345" t="s">
        <v>449</v>
      </c>
      <c r="G1" s="345" t="s">
        <v>450</v>
      </c>
      <c r="H1" s="376" t="s">
        <v>527</v>
      </c>
      <c r="I1" s="344" t="s">
        <v>451</v>
      </c>
      <c r="J1" s="345" t="s">
        <v>452</v>
      </c>
      <c r="K1" s="345" t="s">
        <v>453</v>
      </c>
      <c r="L1" s="345" t="s">
        <v>454</v>
      </c>
      <c r="M1" s="345" t="s">
        <v>455</v>
      </c>
      <c r="N1" s="345" t="s">
        <v>456</v>
      </c>
      <c r="O1" s="345" t="s">
        <v>457</v>
      </c>
      <c r="P1" s="344" t="s">
        <v>528</v>
      </c>
      <c r="Q1" s="345" t="s">
        <v>458</v>
      </c>
      <c r="R1" s="345" t="s">
        <v>459</v>
      </c>
      <c r="S1" s="345" t="s">
        <v>460</v>
      </c>
      <c r="T1" s="345" t="s">
        <v>461</v>
      </c>
      <c r="U1" s="345" t="s">
        <v>462</v>
      </c>
      <c r="V1" s="345" t="s">
        <v>463</v>
      </c>
      <c r="W1" s="345" t="s">
        <v>464</v>
      </c>
      <c r="X1" s="345" t="s">
        <v>465</v>
      </c>
      <c r="Y1" s="344" t="s">
        <v>529</v>
      </c>
      <c r="Z1" s="348" t="s">
        <v>530</v>
      </c>
      <c r="AA1" s="348" t="s">
        <v>531</v>
      </c>
      <c r="AB1" s="345" t="s">
        <v>466</v>
      </c>
      <c r="AC1" s="345" t="s">
        <v>467</v>
      </c>
      <c r="AD1" s="345" t="s">
        <v>468</v>
      </c>
      <c r="AE1" s="347" t="s">
        <v>469</v>
      </c>
      <c r="AF1" s="348" t="s">
        <v>470</v>
      </c>
      <c r="AG1" s="346" t="s">
        <v>471</v>
      </c>
      <c r="AH1" s="377" t="s">
        <v>532</v>
      </c>
      <c r="AI1" s="377" t="s">
        <v>533</v>
      </c>
      <c r="AJ1" s="377" t="s">
        <v>534</v>
      </c>
      <c r="AK1" s="377" t="s">
        <v>535</v>
      </c>
      <c r="AL1" s="378" t="s">
        <v>536</v>
      </c>
      <c r="AM1" s="377" t="s">
        <v>537</v>
      </c>
      <c r="AN1" s="377" t="s">
        <v>538</v>
      </c>
      <c r="AO1" s="379" t="s">
        <v>539</v>
      </c>
      <c r="AP1" s="377" t="s">
        <v>540</v>
      </c>
      <c r="AQ1" s="380" t="s">
        <v>541</v>
      </c>
      <c r="AR1" s="381" t="s">
        <v>542</v>
      </c>
      <c r="AS1" s="382" t="s">
        <v>543</v>
      </c>
      <c r="AT1" s="349" t="e">
        <f>(COUNTIFS(Z:Z,"營一課",AH:AH,"Y")+COUNTIFS(Z:Z,"營一課",AH:AH,"V"))/COUNTIF(Z:Z,"營一課")</f>
        <v>#DIV/0!</v>
      </c>
      <c r="AU1" s="350" t="e">
        <f>(COUNTIFS(Z:Z,"營二課",AH:AH,"Y")+COUNTIFS(Z:Z,"營二課",AH:AH,"V"))/COUNTIF(Z:Z,"營二課")</f>
        <v>#DIV/0!</v>
      </c>
      <c r="AV1" s="351" t="e">
        <f>(COUNTIFS(Z:Z,"營三課",AH:AH,"Y")+COUNTIFS(Z:Z,"營三課",AH:AH,"V"))/COUNTIF(Z:Z,"營三課")</f>
        <v>#DIV/0!</v>
      </c>
      <c r="AW1" s="352"/>
      <c r="AX1" s="353" t="e">
        <f>(COUNTIFS(Z:Z,"營一課",AH:AH,"Y"))/COUNTIF(Z:Z,"營一課")</f>
        <v>#DIV/0!</v>
      </c>
      <c r="AY1" s="354" t="e">
        <f>(COUNTIFS(Z:Z,"營二課",AH:AH,"Y"))/COUNTIF(Z:Z,"營二課")</f>
        <v>#DIV/0!</v>
      </c>
      <c r="AZ1" s="355" t="e">
        <f>(COUNTIFS(Z:Z,"營三課",AH:AH,"Y"))/COUNTIF(Z:Z,"營三課")</f>
        <v>#DIV/0!</v>
      </c>
    </row>
    <row r="2" spans="1:52" ht="51" customHeight="1">
      <c r="A2" s="357">
        <v>42677</v>
      </c>
      <c r="B2" s="358">
        <v>8008283</v>
      </c>
      <c r="C2" s="359"/>
      <c r="D2" s="368"/>
      <c r="E2" s="368" t="s">
        <v>445</v>
      </c>
      <c r="F2" s="368"/>
      <c r="G2" s="368"/>
      <c r="H2" s="368" t="s">
        <v>472</v>
      </c>
      <c r="I2" s="368"/>
      <c r="J2" s="368"/>
      <c r="K2" s="368"/>
      <c r="L2" s="368"/>
      <c r="M2" s="368"/>
      <c r="N2" s="368"/>
      <c r="O2" s="368"/>
      <c r="P2" s="368" t="s">
        <v>354</v>
      </c>
      <c r="Q2" s="368"/>
      <c r="R2" s="368"/>
      <c r="S2" s="368"/>
      <c r="T2" s="368"/>
      <c r="U2" s="368"/>
      <c r="V2" s="368"/>
      <c r="W2" s="368"/>
      <c r="X2" s="368"/>
      <c r="Y2" s="368" t="s">
        <v>446</v>
      </c>
      <c r="Z2" s="368" t="s">
        <v>473</v>
      </c>
      <c r="AA2" s="368" t="s">
        <v>474</v>
      </c>
      <c r="AB2" s="369"/>
      <c r="AC2" s="369"/>
      <c r="AD2" s="369"/>
      <c r="AE2" s="360">
        <v>42694</v>
      </c>
      <c r="AF2" s="361" t="str">
        <f>IF(AND(ISNA(VLOOKUP(E2,'[1]現有客戶1001-1031'!BE$1:BF$65536,1,0))=TRUE,ISNA(VLOOKUP(Y2,'[1]現有客戶1001-1031'!BF$1:BF$65536,1,0))=FALSE),"Check 車身",IF(AND(ISNA(VLOOKUP(E2,'[1]現有客戶1001-1031'!BE$1:BE$65536,1,0))=FALSE,ISNA(VLOOKUP(Y2,'[1]現有客戶1001-1031'!BF$1:BF$65536,1,0))=TRUE),"Check 車號",IF(AND(ISNA(VLOOKUP(E2,'[1]現有客戶1001-1031'!BE$1:BF$65536,1,0))=TRUE,ISNA(VLOOKUP(Y2,'[1]現有客戶1001-1031'!BF$1:BF$65536,1,0))=TRUE),"未轉現有",IF(VLOOKUP(E2,'[1]現有客戶1001-1031'!BE$1:BF$65536,2,0)=Y2,"","未轉現有"))))</f>
        <v>未轉現有</v>
      </c>
      <c r="AG2" s="362"/>
      <c r="AH2" s="361"/>
      <c r="AI2" s="362"/>
      <c r="AJ2" s="362"/>
      <c r="AK2" s="363"/>
      <c r="AL2" s="363"/>
      <c r="AM2" s="363"/>
      <c r="AN2" s="363"/>
      <c r="AO2" s="363"/>
      <c r="AP2" s="363"/>
      <c r="AQ2" s="363"/>
      <c r="AR2" s="363"/>
      <c r="AS2" s="364"/>
    </row>
  </sheetData>
  <autoFilter ref="A1:AV2"/>
  <sortState ref="A2:AS124">
    <sortCondition ref="Z2:Z124"/>
    <sortCondition ref="AA2:AA124"/>
    <sortCondition ref="AH2:AH124"/>
  </sortState>
  <phoneticPr fontId="3" type="noConversion"/>
  <pageMargins left="7.874015748031496E-2" right="7.874015748031496E-2" top="0.59055118110236227" bottom="7.874015748031496E-2" header="0.31496062992125984" footer="0.31496062992125984"/>
  <pageSetup paperSize="9" scale="70" orientation="portrait" r:id="rId1"/>
  <headerFooter>
    <oddHeader>&amp;L&amp;"華康中黑體,標準"2016_10潛在客戶資料維護不合格明細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9</vt:i4>
      </vt:variant>
    </vt:vector>
  </HeadingPairs>
  <TitlesOfParts>
    <vt:vector size="19" baseType="lpstr">
      <vt:lpstr>With MS</vt:lpstr>
      <vt:lpstr>Without MS範本</vt:lpstr>
      <vt:lpstr>統計表</vt:lpstr>
      <vt:lpstr>標準</vt:lpstr>
      <vt:lpstr>評核表</vt:lpstr>
      <vt:lpstr>KPI-10</vt:lpstr>
      <vt:lpstr>來店成交率_10</vt:lpstr>
      <vt:lpstr>滿意度分析_10</vt:lpstr>
      <vt:lpstr>成交客戶_10</vt:lpstr>
      <vt:lpstr>潛在客戶資料維護不合格統計表_2016_09</vt:lpstr>
      <vt:lpstr>'KPI-10'!Print_Area</vt:lpstr>
      <vt:lpstr>成交客戶_10!Print_Area</vt:lpstr>
      <vt:lpstr>來店成交率_10!Print_Area</vt:lpstr>
      <vt:lpstr>統計表!Print_Area</vt:lpstr>
      <vt:lpstr>評核表!Print_Area</vt:lpstr>
      <vt:lpstr>滿意度分析_10!Print_Area</vt:lpstr>
      <vt:lpstr>標準!Print_Area</vt:lpstr>
      <vt:lpstr>潛在客戶資料維護不合格統計表_2016_09!Print_Area</vt:lpstr>
      <vt:lpstr>成交客戶_10!Print_Titles</vt:lpstr>
    </vt:vector>
  </TitlesOfParts>
  <Company>依德股份有限公司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pc168</dc:creator>
  <cp:lastModifiedBy>龔羽伶</cp:lastModifiedBy>
  <cp:lastPrinted>2016-11-25T08:49:47Z</cp:lastPrinted>
  <dcterms:created xsi:type="dcterms:W3CDTF">2012-12-18T03:40:59Z</dcterms:created>
  <dcterms:modified xsi:type="dcterms:W3CDTF">2016-12-15T05:46:13Z</dcterms:modified>
</cp:coreProperties>
</file>