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92" windowWidth="19392" windowHeight="7380" tabRatio="470" activeTab="1"/>
  </bookViews>
  <sheets>
    <sheet name="成交客戶來源分析01-10" sheetId="20" r:id="rId1"/>
    <sheet name="(有望系統)_有望轉現有_01-10(累)" sheetId="16" r:id="rId2"/>
  </sheets>
  <externalReferences>
    <externalReference r:id="rId3"/>
    <externalReference r:id="rId4"/>
  </externalReferences>
  <definedNames>
    <definedName name="_xlnm._FilterDatabase" localSheetId="1" hidden="1">'(有望系統)_有望轉現有_01-10(累)'!$A$1:$CL$2</definedName>
    <definedName name="_xlnm.Print_Area" localSheetId="0">'成交客戶來源分析01-10'!$A$1:$CO$49</definedName>
  </definedNames>
  <calcPr calcId="145621"/>
</workbook>
</file>

<file path=xl/calcChain.xml><?xml version="1.0" encoding="utf-8"?>
<calcChain xmlns="http://schemas.openxmlformats.org/spreadsheetml/2006/main">
  <c r="CJ2" i="16" l="1"/>
  <c r="CK2" i="16"/>
  <c r="CI2" i="16"/>
  <c r="L7" i="20" l="1"/>
  <c r="N7" i="20"/>
  <c r="P7" i="20"/>
  <c r="S7" i="20"/>
  <c r="U7" i="20"/>
  <c r="W7" i="20"/>
  <c r="L19" i="20"/>
  <c r="N19" i="20"/>
  <c r="P19" i="20"/>
  <c r="S19" i="20"/>
  <c r="U19" i="20"/>
  <c r="W19" i="20"/>
  <c r="L31" i="20"/>
  <c r="N31" i="20"/>
  <c r="P31" i="20"/>
  <c r="S31" i="20"/>
  <c r="U31" i="20"/>
  <c r="W31" i="20"/>
  <c r="L44" i="20"/>
  <c r="N44" i="20"/>
  <c r="P44" i="20"/>
  <c r="S44" i="20"/>
  <c r="U44" i="20"/>
  <c r="W44" i="20"/>
  <c r="C52" i="20"/>
  <c r="J52" i="20"/>
  <c r="Q52" i="20"/>
  <c r="AE52" i="20"/>
  <c r="AL52" i="20"/>
  <c r="AS52" i="20"/>
  <c r="CI51" i="20"/>
  <c r="BQ41" i="20" l="1"/>
  <c r="CL41" i="20" s="1"/>
  <c r="BO41" i="20"/>
  <c r="BN41" i="20"/>
  <c r="BR41" i="20" l="1"/>
  <c r="BT41" i="20"/>
  <c r="BP41" i="20"/>
  <c r="BS41" i="20"/>
  <c r="CI41" i="20"/>
  <c r="CM41" i="20" s="1"/>
  <c r="CJ41" i="20"/>
  <c r="CK41" i="20" l="1"/>
  <c r="CN41" i="20"/>
  <c r="CO41" i="20" s="1"/>
  <c r="BO40" i="20" l="1"/>
  <c r="BQ40" i="20"/>
  <c r="BN40" i="20"/>
  <c r="AA40" i="20"/>
  <c r="X40" i="20"/>
  <c r="Y40" i="20"/>
  <c r="BN4" i="20" l="1"/>
  <c r="CJ40" i="20"/>
  <c r="BS40" i="20"/>
  <c r="BT40" i="20" s="1"/>
  <c r="BQ39" i="20"/>
  <c r="BO39" i="20"/>
  <c r="BN39" i="20"/>
  <c r="BN6" i="20"/>
  <c r="BQ6" i="20"/>
  <c r="BO6" i="20"/>
  <c r="BO8" i="20"/>
  <c r="BN8" i="20"/>
  <c r="BQ8" i="20"/>
  <c r="BQ24" i="20"/>
  <c r="BO24" i="20"/>
  <c r="BN24" i="20"/>
  <c r="BQ14" i="20"/>
  <c r="BO14" i="20"/>
  <c r="BN14" i="20"/>
  <c r="BN13" i="20"/>
  <c r="BO13" i="20"/>
  <c r="BQ13" i="20"/>
  <c r="BQ28" i="20"/>
  <c r="BO28" i="20"/>
  <c r="BN28" i="20"/>
  <c r="BN42" i="20"/>
  <c r="BQ42" i="20"/>
  <c r="BO42" i="20"/>
  <c r="BN29" i="20"/>
  <c r="BQ29" i="20"/>
  <c r="BO29" i="20"/>
  <c r="BQ27" i="20"/>
  <c r="BN27" i="20"/>
  <c r="BO27" i="20"/>
  <c r="BQ34" i="20"/>
  <c r="BO34" i="20"/>
  <c r="BN34" i="20"/>
  <c r="BQ23" i="20"/>
  <c r="BO23" i="20"/>
  <c r="BN23" i="20"/>
  <c r="BQ21" i="20"/>
  <c r="BO21" i="20"/>
  <c r="BN21" i="20"/>
  <c r="BN5" i="20"/>
  <c r="BQ5" i="20"/>
  <c r="BO5" i="20"/>
  <c r="BO22" i="20"/>
  <c r="BN22" i="20"/>
  <c r="BQ22" i="20"/>
  <c r="BO30" i="20"/>
  <c r="BN30" i="20"/>
  <c r="BQ30" i="20"/>
  <c r="BN35" i="20"/>
  <c r="BQ35" i="20"/>
  <c r="BO35" i="20"/>
  <c r="BO36" i="20"/>
  <c r="BN36" i="20"/>
  <c r="BQ36" i="20"/>
  <c r="BQ25" i="20"/>
  <c r="BO25" i="20"/>
  <c r="BN25" i="20"/>
  <c r="BO4" i="20"/>
  <c r="BQ4" i="20"/>
  <c r="X4" i="20"/>
  <c r="BO12" i="20"/>
  <c r="BN12" i="20"/>
  <c r="BQ12" i="20"/>
  <c r="BQ26" i="20"/>
  <c r="BN26" i="20"/>
  <c r="BO26" i="20"/>
  <c r="BQ18" i="20"/>
  <c r="BO18" i="20"/>
  <c r="BN18" i="20"/>
  <c r="BQ43" i="20"/>
  <c r="BO43" i="20"/>
  <c r="BN43" i="20"/>
  <c r="BO20" i="20"/>
  <c r="BN20" i="20"/>
  <c r="BQ20" i="20"/>
  <c r="BQ38" i="20"/>
  <c r="BO38" i="20"/>
  <c r="BN38" i="20"/>
  <c r="BQ10" i="20"/>
  <c r="BO10" i="20"/>
  <c r="BP40" i="20"/>
  <c r="BR40" i="20"/>
  <c r="BO37" i="20"/>
  <c r="BN37" i="20"/>
  <c r="BQ37" i="20"/>
  <c r="BN17" i="20"/>
  <c r="BQ17" i="20"/>
  <c r="BO17" i="20"/>
  <c r="BN33" i="20"/>
  <c r="BQ33" i="20"/>
  <c r="BO33" i="20"/>
  <c r="BO16" i="20"/>
  <c r="BN16" i="20"/>
  <c r="BQ16" i="20"/>
  <c r="BN11" i="20"/>
  <c r="BQ11" i="20"/>
  <c r="BO11" i="20"/>
  <c r="BQ9" i="20"/>
  <c r="BO9" i="20"/>
  <c r="BN9" i="20"/>
  <c r="BQ32" i="20"/>
  <c r="BO32" i="20"/>
  <c r="BN32" i="20"/>
  <c r="BO15" i="20"/>
  <c r="BQ15" i="20"/>
  <c r="BN15" i="20"/>
  <c r="CI40" i="20"/>
  <c r="CK40" i="20" s="1"/>
  <c r="Y39" i="20"/>
  <c r="AA39" i="20"/>
  <c r="X39" i="20"/>
  <c r="Y6" i="20"/>
  <c r="X6" i="20"/>
  <c r="AA6" i="20"/>
  <c r="AA8" i="20"/>
  <c r="X8" i="20"/>
  <c r="Y8" i="20"/>
  <c r="X24" i="20"/>
  <c r="AA24" i="20"/>
  <c r="Y24" i="20"/>
  <c r="AA14" i="20"/>
  <c r="X14" i="20"/>
  <c r="Y14" i="20"/>
  <c r="CJ14" i="20" s="1"/>
  <c r="AA13" i="20"/>
  <c r="Y13" i="20"/>
  <c r="X13" i="20"/>
  <c r="AA28" i="20"/>
  <c r="X28" i="20"/>
  <c r="Y28" i="20"/>
  <c r="X42" i="20"/>
  <c r="Y42" i="20"/>
  <c r="CJ42" i="20" s="1"/>
  <c r="AA42" i="20"/>
  <c r="X29" i="20"/>
  <c r="Y29" i="20"/>
  <c r="AA29" i="20"/>
  <c r="Y27" i="20"/>
  <c r="AA27" i="20"/>
  <c r="CL27" i="20" s="1"/>
  <c r="X27" i="20"/>
  <c r="Y34" i="20"/>
  <c r="CJ34" i="20" s="1"/>
  <c r="AA34" i="20"/>
  <c r="X34" i="20"/>
  <c r="Y35" i="20"/>
  <c r="X35" i="20"/>
  <c r="AA35" i="20"/>
  <c r="AA36" i="20"/>
  <c r="Y36" i="20"/>
  <c r="X36" i="20"/>
  <c r="AA23" i="20"/>
  <c r="Y23" i="20"/>
  <c r="X23" i="20"/>
  <c r="X21" i="20"/>
  <c r="AA21" i="20"/>
  <c r="Y21" i="20"/>
  <c r="AA5" i="20"/>
  <c r="CL5" i="20" s="1"/>
  <c r="Y5" i="20"/>
  <c r="X5" i="20"/>
  <c r="X22" i="20"/>
  <c r="Y22" i="20"/>
  <c r="AA22" i="20"/>
  <c r="AA30" i="20"/>
  <c r="CL30" i="20" s="1"/>
  <c r="X30" i="20"/>
  <c r="Y30" i="20"/>
  <c r="X37" i="20"/>
  <c r="Y37" i="20"/>
  <c r="AA37" i="20"/>
  <c r="CL37" i="20" s="1"/>
  <c r="X17" i="20"/>
  <c r="AA17" i="20"/>
  <c r="Y17" i="20"/>
  <c r="CJ17" i="20" s="1"/>
  <c r="AA33" i="20"/>
  <c r="CL33" i="20" s="1"/>
  <c r="X33" i="20"/>
  <c r="Y33" i="20"/>
  <c r="X16" i="20"/>
  <c r="Y16" i="20"/>
  <c r="AA16" i="20"/>
  <c r="X11" i="20"/>
  <c r="Y11" i="20"/>
  <c r="AA11" i="20"/>
  <c r="AC40" i="20"/>
  <c r="CN40" i="20" s="1"/>
  <c r="CL40" i="20"/>
  <c r="AA20" i="20"/>
  <c r="X20" i="20"/>
  <c r="Y20" i="20"/>
  <c r="X38" i="20"/>
  <c r="Y38" i="20"/>
  <c r="AA38" i="20"/>
  <c r="Y10" i="20"/>
  <c r="AA10" i="20"/>
  <c r="X10" i="20"/>
  <c r="AA9" i="20"/>
  <c r="X9" i="20"/>
  <c r="Y9" i="20"/>
  <c r="Y32" i="20"/>
  <c r="X32" i="20"/>
  <c r="AA32" i="20"/>
  <c r="X15" i="20"/>
  <c r="AA15" i="20"/>
  <c r="Y15" i="20"/>
  <c r="X25" i="20"/>
  <c r="Y25" i="20"/>
  <c r="AA25" i="20"/>
  <c r="Y4" i="20"/>
  <c r="AA4" i="20"/>
  <c r="X12" i="20"/>
  <c r="Y12" i="20"/>
  <c r="AA12" i="20"/>
  <c r="AA26" i="20"/>
  <c r="X26" i="20"/>
  <c r="Y26" i="20"/>
  <c r="X18" i="20"/>
  <c r="Y18" i="20"/>
  <c r="AA18" i="20"/>
  <c r="CL18" i="20" s="1"/>
  <c r="X43" i="20"/>
  <c r="Y43" i="20"/>
  <c r="AA43" i="20"/>
  <c r="CO40" i="20" l="1"/>
  <c r="CL17" i="20"/>
  <c r="BN7" i="20"/>
  <c r="BN31" i="20"/>
  <c r="BN44" i="20"/>
  <c r="BN19" i="20"/>
  <c r="BN45" i="20" s="1"/>
  <c r="BR36" i="20"/>
  <c r="BP36" i="20"/>
  <c r="BS23" i="20"/>
  <c r="BT23" i="20" s="1"/>
  <c r="CL14" i="20"/>
  <c r="BS11" i="20"/>
  <c r="BS24" i="20"/>
  <c r="BT24" i="20" s="1"/>
  <c r="BS17" i="20"/>
  <c r="BT17" i="20" s="1"/>
  <c r="BR17" i="20"/>
  <c r="BP17" i="20"/>
  <c r="BS12" i="20"/>
  <c r="BT12" i="20" s="1"/>
  <c r="BR5" i="20"/>
  <c r="BP5" i="20"/>
  <c r="BS5" i="20"/>
  <c r="BT5" i="20" s="1"/>
  <c r="BP13" i="20"/>
  <c r="BS13" i="20"/>
  <c r="BT13" i="20" s="1"/>
  <c r="BP8" i="20"/>
  <c r="BS8" i="20"/>
  <c r="BT8" i="20" s="1"/>
  <c r="BR8" i="20"/>
  <c r="BR16" i="20"/>
  <c r="BT16" i="20"/>
  <c r="BS16" i="20"/>
  <c r="BP16" i="20"/>
  <c r="BS37" i="20"/>
  <c r="BT37" i="20" s="1"/>
  <c r="BP38" i="20"/>
  <c r="BS38" i="20"/>
  <c r="BT38" i="20" s="1"/>
  <c r="BP12" i="20"/>
  <c r="BR12" i="20"/>
  <c r="BR25" i="20"/>
  <c r="BR30" i="20"/>
  <c r="BS30" i="20"/>
  <c r="BT30" i="20" s="1"/>
  <c r="BP30" i="20"/>
  <c r="BS21" i="20"/>
  <c r="BT21" i="20" s="1"/>
  <c r="BP21" i="20"/>
  <c r="BR21" i="20"/>
  <c r="BP14" i="20"/>
  <c r="BS14" i="20"/>
  <c r="BT14" i="20" s="1"/>
  <c r="BR14" i="20"/>
  <c r="BR9" i="20"/>
  <c r="BP9" i="20"/>
  <c r="BS9" i="20"/>
  <c r="BT9" i="20" s="1"/>
  <c r="BP37" i="20"/>
  <c r="BR37" i="20"/>
  <c r="BP18" i="20"/>
  <c r="BS18" i="20"/>
  <c r="BT18" i="20" s="1"/>
  <c r="BR18" i="20"/>
  <c r="BS42" i="20"/>
  <c r="BP42" i="20"/>
  <c r="BR42" i="20"/>
  <c r="BT42" i="20"/>
  <c r="BR38" i="20"/>
  <c r="BS36" i="20"/>
  <c r="BT36" i="20" s="1"/>
  <c r="BP27" i="20"/>
  <c r="BS27" i="20"/>
  <c r="BT27" i="20" s="1"/>
  <c r="BR27" i="20"/>
  <c r="BR28" i="20"/>
  <c r="BS28" i="20"/>
  <c r="BT28" i="20" s="1"/>
  <c r="BP28" i="20"/>
  <c r="BP15" i="20"/>
  <c r="BS15" i="20"/>
  <c r="BT15" i="20" s="1"/>
  <c r="BR15" i="20"/>
  <c r="BS4" i="20"/>
  <c r="BT4" i="20" s="1"/>
  <c r="BR4" i="20"/>
  <c r="BP4" i="20"/>
  <c r="BS22" i="20"/>
  <c r="BT22" i="20" s="1"/>
  <c r="BR22" i="20"/>
  <c r="BP22" i="20"/>
  <c r="BP24" i="20"/>
  <c r="BR24" i="20"/>
  <c r="BP11" i="20"/>
  <c r="BR33" i="20"/>
  <c r="BP33" i="20"/>
  <c r="BS33" i="20"/>
  <c r="BT33" i="20" s="1"/>
  <c r="BR20" i="20"/>
  <c r="BP20" i="20"/>
  <c r="BS20" i="20"/>
  <c r="BT20" i="20" s="1"/>
  <c r="BP23" i="20"/>
  <c r="BP39" i="20"/>
  <c r="BR39" i="20"/>
  <c r="BS39" i="20"/>
  <c r="BT39" i="20" s="1"/>
  <c r="BP10" i="20"/>
  <c r="BS10" i="20"/>
  <c r="BT10" i="20" s="1"/>
  <c r="BR10" i="20"/>
  <c r="BP26" i="20"/>
  <c r="BS26" i="20"/>
  <c r="BT26" i="20" s="1"/>
  <c r="BR26" i="20"/>
  <c r="BR23" i="20"/>
  <c r="BR13" i="20"/>
  <c r="BR32" i="20"/>
  <c r="BS32" i="20"/>
  <c r="BT32" i="20" s="1"/>
  <c r="BP32" i="20"/>
  <c r="BT11" i="20"/>
  <c r="BR11" i="20"/>
  <c r="BT43" i="20"/>
  <c r="BS43" i="20"/>
  <c r="BR43" i="20"/>
  <c r="BP43" i="20"/>
  <c r="BP25" i="20"/>
  <c r="BS25" i="20"/>
  <c r="BT25" i="20" s="1"/>
  <c r="BT35" i="20"/>
  <c r="BR35" i="20"/>
  <c r="BP35" i="20"/>
  <c r="BS35" i="20"/>
  <c r="BS34" i="20"/>
  <c r="BT34" i="20" s="1"/>
  <c r="BP34" i="20"/>
  <c r="BR34" i="20"/>
  <c r="BS29" i="20"/>
  <c r="BT29" i="20" s="1"/>
  <c r="BP29" i="20"/>
  <c r="BR29" i="20"/>
  <c r="CM40" i="20"/>
  <c r="CL10" i="20"/>
  <c r="Z33" i="20"/>
  <c r="CL39" i="20"/>
  <c r="BQ31" i="20"/>
  <c r="BQ7" i="20"/>
  <c r="BQ19" i="20"/>
  <c r="BO19" i="20"/>
  <c r="CJ24" i="20"/>
  <c r="BQ44" i="20"/>
  <c r="CJ23" i="20"/>
  <c r="BO44" i="20"/>
  <c r="BO7" i="20"/>
  <c r="BO31" i="20"/>
  <c r="BP6" i="20"/>
  <c r="BS6" i="20"/>
  <c r="BT6" i="20" s="1"/>
  <c r="BR6" i="20"/>
  <c r="CJ9" i="20"/>
  <c r="AB16" i="20"/>
  <c r="CJ11" i="20"/>
  <c r="CL22" i="20"/>
  <c r="CJ36" i="20"/>
  <c r="CJ18" i="20"/>
  <c r="CJ28" i="20"/>
  <c r="CL23" i="20"/>
  <c r="CL42" i="20"/>
  <c r="Z26" i="20"/>
  <c r="CI26" i="20"/>
  <c r="AC26" i="20"/>
  <c r="AD26" i="20" s="1"/>
  <c r="AB12" i="20"/>
  <c r="CI12" i="20"/>
  <c r="Z12" i="20"/>
  <c r="AC12" i="20"/>
  <c r="AD12" i="20" s="1"/>
  <c r="CI15" i="20"/>
  <c r="AC15" i="20"/>
  <c r="Y44" i="20"/>
  <c r="CJ32" i="20"/>
  <c r="AC20" i="20"/>
  <c r="CI20" i="20"/>
  <c r="CJ33" i="20"/>
  <c r="AB37" i="20"/>
  <c r="AC37" i="20"/>
  <c r="Z37" i="20"/>
  <c r="CI37" i="20"/>
  <c r="Z5" i="20"/>
  <c r="CJ5" i="20"/>
  <c r="X31" i="20"/>
  <c r="CI21" i="20"/>
  <c r="Z35" i="20"/>
  <c r="CJ35" i="20"/>
  <c r="AC28" i="20"/>
  <c r="AD28" i="20" s="1"/>
  <c r="Z28" i="20"/>
  <c r="AB28" i="20"/>
  <c r="CI28" i="20"/>
  <c r="Y19" i="20"/>
  <c r="CL25" i="20"/>
  <c r="CL32" i="20"/>
  <c r="AC10" i="20"/>
  <c r="CI10" i="20"/>
  <c r="CL20" i="20"/>
  <c r="AA31" i="20"/>
  <c r="Z11" i="20"/>
  <c r="AC11" i="20"/>
  <c r="AD11" i="20" s="1"/>
  <c r="AB11" i="20"/>
  <c r="CI36" i="20"/>
  <c r="Z27" i="20"/>
  <c r="CJ27" i="20"/>
  <c r="CL28" i="20"/>
  <c r="CL13" i="20"/>
  <c r="CL24" i="20"/>
  <c r="AC8" i="20"/>
  <c r="CI8" i="20"/>
  <c r="X19" i="20"/>
  <c r="CI38" i="20"/>
  <c r="AC38" i="20"/>
  <c r="CJ30" i="20"/>
  <c r="CI23" i="20"/>
  <c r="Z23" i="20"/>
  <c r="AC23" i="20"/>
  <c r="AD23" i="20" s="1"/>
  <c r="AB23" i="20"/>
  <c r="AB26" i="20"/>
  <c r="CL26" i="20"/>
  <c r="CL4" i="20"/>
  <c r="AA7" i="20"/>
  <c r="CI33" i="20"/>
  <c r="CM33" i="20" s="1"/>
  <c r="AB33" i="20"/>
  <c r="AC33" i="20"/>
  <c r="AD33" i="20" s="1"/>
  <c r="AC17" i="20"/>
  <c r="CI17" i="20"/>
  <c r="Z22" i="20"/>
  <c r="CJ22" i="20"/>
  <c r="AC42" i="20"/>
  <c r="CI42" i="20"/>
  <c r="CL8" i="20"/>
  <c r="AA19" i="20"/>
  <c r="CL43" i="20"/>
  <c r="CJ25" i="20"/>
  <c r="AB32" i="20"/>
  <c r="AA44" i="20"/>
  <c r="CJ10" i="20"/>
  <c r="CI13" i="20"/>
  <c r="AC13" i="20"/>
  <c r="CI24" i="20"/>
  <c r="AC24" i="20"/>
  <c r="Z39" i="20"/>
  <c r="CI39" i="20"/>
  <c r="AB39" i="20"/>
  <c r="AC39" i="20"/>
  <c r="CJ43" i="20"/>
  <c r="Z18" i="20"/>
  <c r="AB18" i="20"/>
  <c r="CI18" i="20"/>
  <c r="AC18" i="20"/>
  <c r="CL12" i="20"/>
  <c r="CJ4" i="20"/>
  <c r="Y7" i="20"/>
  <c r="AB25" i="20"/>
  <c r="AC25" i="20"/>
  <c r="AD25" i="20" s="1"/>
  <c r="CI25" i="20"/>
  <c r="Z25" i="20"/>
  <c r="AC9" i="20"/>
  <c r="CI9" i="20"/>
  <c r="Z9" i="20"/>
  <c r="AB9" i="20"/>
  <c r="CJ16" i="20"/>
  <c r="CJ37" i="20"/>
  <c r="AB30" i="20"/>
  <c r="CI30" i="20"/>
  <c r="Z30" i="20"/>
  <c r="AC30" i="20"/>
  <c r="AC22" i="20"/>
  <c r="AD22" i="20" s="1"/>
  <c r="AB22" i="20"/>
  <c r="CI22" i="20"/>
  <c r="CJ21" i="20"/>
  <c r="AC36" i="20"/>
  <c r="CL36" i="20"/>
  <c r="AB27" i="20"/>
  <c r="AC27" i="20"/>
  <c r="CI27" i="20"/>
  <c r="CL29" i="20"/>
  <c r="CJ13" i="20"/>
  <c r="AC14" i="20"/>
  <c r="CI14" i="20"/>
  <c r="CJ6" i="20"/>
  <c r="CJ15" i="20"/>
  <c r="CL9" i="20"/>
  <c r="CL38" i="20"/>
  <c r="CL11" i="20"/>
  <c r="CL16" i="20"/>
  <c r="CL35" i="20"/>
  <c r="CL34" i="20"/>
  <c r="CJ29" i="20"/>
  <c r="X7" i="20"/>
  <c r="CI6" i="20"/>
  <c r="AC6" i="20"/>
  <c r="AC43" i="20"/>
  <c r="CI43" i="20"/>
  <c r="CJ26" i="20"/>
  <c r="CJ12" i="20"/>
  <c r="Z4" i="20"/>
  <c r="AC4" i="20"/>
  <c r="AB4" i="20"/>
  <c r="CI4" i="20"/>
  <c r="CL15" i="20"/>
  <c r="Z32" i="20"/>
  <c r="AC32" i="20"/>
  <c r="AD32" i="20" s="1"/>
  <c r="CI32" i="20"/>
  <c r="X44" i="20"/>
  <c r="CJ38" i="20"/>
  <c r="CJ20" i="20"/>
  <c r="Y31" i="20"/>
  <c r="CI11" i="20"/>
  <c r="Z16" i="20"/>
  <c r="AC16" i="20"/>
  <c r="AD16" i="20" s="1"/>
  <c r="CI16" i="20"/>
  <c r="AB5" i="20"/>
  <c r="AC5" i="20"/>
  <c r="AD5" i="20" s="1"/>
  <c r="CI5" i="20"/>
  <c r="CM5" i="20" s="1"/>
  <c r="AC21" i="20"/>
  <c r="CL21" i="20"/>
  <c r="AB35" i="20"/>
  <c r="CI35" i="20"/>
  <c r="AC35" i="20"/>
  <c r="CI34" i="20"/>
  <c r="AC34" i="20"/>
  <c r="CI29" i="20"/>
  <c r="AB29" i="20"/>
  <c r="AC29" i="20"/>
  <c r="Z29" i="20"/>
  <c r="CJ8" i="20"/>
  <c r="CL6" i="20"/>
  <c r="CJ39" i="20"/>
  <c r="CK16" i="20" l="1"/>
  <c r="CK11" i="20"/>
  <c r="CK14" i="20"/>
  <c r="CK9" i="20"/>
  <c r="CK18" i="20"/>
  <c r="CK13" i="20"/>
  <c r="CK17" i="20"/>
  <c r="CK10" i="20"/>
  <c r="CK15" i="20"/>
  <c r="CK12" i="20"/>
  <c r="CM39" i="20"/>
  <c r="BQ45" i="20"/>
  <c r="BO45" i="20"/>
  <c r="BS31" i="20"/>
  <c r="BT31" i="20" s="1"/>
  <c r="BS7" i="20"/>
  <c r="BT7" i="20" s="1"/>
  <c r="BS44" i="20"/>
  <c r="BT44" i="20" s="1"/>
  <c r="CN21" i="20"/>
  <c r="CO21" i="20" s="1"/>
  <c r="BS19" i="20"/>
  <c r="BR7" i="20"/>
  <c r="BP7" i="20"/>
  <c r="BN52" i="20"/>
  <c r="BP19" i="20"/>
  <c r="BR19" i="20"/>
  <c r="BP31" i="20"/>
  <c r="BR31" i="20"/>
  <c r="BR44" i="20"/>
  <c r="BP44" i="20"/>
  <c r="CN27" i="20"/>
  <c r="CO27" i="20" s="1"/>
  <c r="CN18" i="20"/>
  <c r="CO18" i="20" s="1"/>
  <c r="CN10" i="20"/>
  <c r="CO10" i="20" s="1"/>
  <c r="CN34" i="20"/>
  <c r="CO34" i="20" s="1"/>
  <c r="CN39" i="20"/>
  <c r="CO39" i="20" s="1"/>
  <c r="CN6" i="20"/>
  <c r="CO6" i="20" s="1"/>
  <c r="CN29" i="20"/>
  <c r="CO29" i="20" s="1"/>
  <c r="CM25" i="20"/>
  <c r="CL19" i="20"/>
  <c r="CM34" i="20"/>
  <c r="CN9" i="20"/>
  <c r="CO9" i="20" s="1"/>
  <c r="CN17" i="20"/>
  <c r="CO17" i="20" s="1"/>
  <c r="CN35" i="20"/>
  <c r="CO35" i="20" s="1"/>
  <c r="CN42" i="20"/>
  <c r="CO42" i="20" s="1"/>
  <c r="AD35" i="20"/>
  <c r="AD39" i="20"/>
  <c r="CK25" i="20"/>
  <c r="CJ31" i="20"/>
  <c r="CL44" i="20"/>
  <c r="AD27" i="20"/>
  <c r="CK39" i="20"/>
  <c r="CM9" i="20"/>
  <c r="CN22" i="20"/>
  <c r="CO22" i="20" s="1"/>
  <c r="CM26" i="20"/>
  <c r="CM20" i="20"/>
  <c r="CM29" i="20"/>
  <c r="CK29" i="20"/>
  <c r="AC44" i="20"/>
  <c r="AD44" i="20" s="1"/>
  <c r="CN32" i="20"/>
  <c r="CO32" i="20" s="1"/>
  <c r="CM22" i="20"/>
  <c r="Z7" i="20"/>
  <c r="Y45" i="20"/>
  <c r="CJ7" i="20"/>
  <c r="CN13" i="20"/>
  <c r="CO13" i="20" s="1"/>
  <c r="CM17" i="20"/>
  <c r="AA45" i="20"/>
  <c r="CL7" i="20"/>
  <c r="CK23" i="20"/>
  <c r="CM23" i="20"/>
  <c r="CN8" i="20"/>
  <c r="CO8" i="20" s="1"/>
  <c r="AC19" i="20"/>
  <c r="AD19" i="20" s="1"/>
  <c r="CM11" i="20"/>
  <c r="CM13" i="20"/>
  <c r="CK34" i="20"/>
  <c r="CK36" i="20"/>
  <c r="CM36" i="20"/>
  <c r="CK28" i="20"/>
  <c r="CM28" i="20"/>
  <c r="CN37" i="20"/>
  <c r="CO37" i="20" s="1"/>
  <c r="CJ44" i="20"/>
  <c r="CM16" i="20"/>
  <c r="CK27" i="20"/>
  <c r="CM27" i="20"/>
  <c r="CN36" i="20"/>
  <c r="CO36" i="20" s="1"/>
  <c r="CN11" i="20"/>
  <c r="CO11" i="20" s="1"/>
  <c r="CM21" i="20"/>
  <c r="CK21" i="20"/>
  <c r="CN15" i="20"/>
  <c r="CO15" i="20" s="1"/>
  <c r="CN26" i="20"/>
  <c r="CO26" i="20" s="1"/>
  <c r="CK43" i="20"/>
  <c r="CM43" i="20"/>
  <c r="AD18" i="20"/>
  <c r="CN5" i="20"/>
  <c r="CO5" i="20" s="1"/>
  <c r="CI31" i="20"/>
  <c r="AB31" i="20"/>
  <c r="Z31" i="20"/>
  <c r="CK33" i="20"/>
  <c r="CK26" i="20"/>
  <c r="AD29" i="20"/>
  <c r="CK4" i="20"/>
  <c r="CM4" i="20"/>
  <c r="CN30" i="20"/>
  <c r="CO30" i="20" s="1"/>
  <c r="CN16" i="20"/>
  <c r="CO16" i="20" s="1"/>
  <c r="CN14" i="20"/>
  <c r="CO14" i="20" s="1"/>
  <c r="CN25" i="20"/>
  <c r="CO25" i="20" s="1"/>
  <c r="CN43" i="20"/>
  <c r="CO43" i="20" s="1"/>
  <c r="CL31" i="20"/>
  <c r="CN28" i="20"/>
  <c r="CO28" i="20" s="1"/>
  <c r="CK5" i="20"/>
  <c r="CK20" i="20"/>
  <c r="CM35" i="20"/>
  <c r="CK35" i="20"/>
  <c r="CM14" i="20"/>
  <c r="AD9" i="20"/>
  <c r="CM18" i="20"/>
  <c r="CN23" i="20"/>
  <c r="CO23" i="20" s="1"/>
  <c r="CN38" i="20"/>
  <c r="CO38" i="20" s="1"/>
  <c r="CN20" i="20"/>
  <c r="CO20" i="20" s="1"/>
  <c r="AC31" i="20"/>
  <c r="CN12" i="20"/>
  <c r="CO12" i="20" s="1"/>
  <c r="AB44" i="20"/>
  <c r="CI44" i="20"/>
  <c r="Z44" i="20"/>
  <c r="AC7" i="20"/>
  <c r="AD7" i="20" s="1"/>
  <c r="CN4" i="20"/>
  <c r="CO4" i="20" s="1"/>
  <c r="CM6" i="20"/>
  <c r="CK6" i="20"/>
  <c r="AD30" i="20"/>
  <c r="CN24" i="20"/>
  <c r="CO24" i="20" s="1"/>
  <c r="CK22" i="20"/>
  <c r="CK38" i="20"/>
  <c r="CM38" i="20"/>
  <c r="X45" i="20"/>
  <c r="CI19" i="20"/>
  <c r="Z19" i="20"/>
  <c r="AB19" i="20"/>
  <c r="CN33" i="20"/>
  <c r="CO33" i="20" s="1"/>
  <c r="AD37" i="20"/>
  <c r="CK32" i="20"/>
  <c r="CM32" i="20"/>
  <c r="AD4" i="20"/>
  <c r="AB7" i="20"/>
  <c r="CI7" i="20"/>
  <c r="CM30" i="20"/>
  <c r="CK30" i="20"/>
  <c r="CK24" i="20"/>
  <c r="CM24" i="20"/>
  <c r="CM42" i="20"/>
  <c r="CK42" i="20"/>
  <c r="CM8" i="20"/>
  <c r="CK8" i="20"/>
  <c r="CM10" i="20"/>
  <c r="CJ19" i="20"/>
  <c r="CM37" i="20"/>
  <c r="CK37" i="20"/>
  <c r="CM12" i="20"/>
  <c r="BS45" i="20" l="1"/>
  <c r="BT45" i="20" s="1"/>
  <c r="BT19" i="20"/>
  <c r="BP45" i="20"/>
  <c r="BR45" i="20"/>
  <c r="CL45" i="20"/>
  <c r="CJ45" i="20"/>
  <c r="CM31" i="20"/>
  <c r="CN31" i="20"/>
  <c r="CO31" i="20" s="1"/>
  <c r="CK31" i="20"/>
  <c r="X52" i="20"/>
  <c r="CI52" i="20" s="1"/>
  <c r="CI53" i="20" s="1"/>
  <c r="CI45" i="20"/>
  <c r="Z45" i="20"/>
  <c r="AB45" i="20"/>
  <c r="CN19" i="20"/>
  <c r="CO19" i="20" s="1"/>
  <c r="AD31" i="20"/>
  <c r="CN7" i="20"/>
  <c r="CO7" i="20" s="1"/>
  <c r="AC45" i="20"/>
  <c r="CN44" i="20"/>
  <c r="CO44" i="20" s="1"/>
  <c r="CM7" i="20"/>
  <c r="CK7" i="20"/>
  <c r="CK44" i="20"/>
  <c r="CM44" i="20"/>
  <c r="CM19" i="20"/>
  <c r="CK19" i="20"/>
  <c r="CN45" i="20" l="1"/>
  <c r="CO45" i="20" s="1"/>
  <c r="AD45" i="20"/>
  <c r="CM45" i="20"/>
  <c r="CK45" i="20"/>
</calcChain>
</file>

<file path=xl/comments1.xml><?xml version="1.0" encoding="utf-8"?>
<comments xmlns="http://schemas.openxmlformats.org/spreadsheetml/2006/main">
  <authors>
    <author>陳美杏</author>
  </authors>
  <commentList>
    <comment ref="BJ1" authorId="0">
      <text>
        <r>
          <rPr>
            <b/>
            <sz val="9"/>
            <color indexed="81"/>
            <rFont val="細明體"/>
            <family val="3"/>
            <charset val="136"/>
          </rPr>
          <t>有望首次訪談</t>
        </r>
      </text>
    </comment>
  </commentList>
</comments>
</file>

<file path=xl/sharedStrings.xml><?xml version="1.0" encoding="utf-8"?>
<sst xmlns="http://schemas.openxmlformats.org/spreadsheetml/2006/main" count="315" uniqueCount="165">
  <si>
    <t>張昇文</t>
  </si>
  <si>
    <t>車身號碼</t>
  </si>
  <si>
    <t>牌照號碼</t>
  </si>
  <si>
    <t>公司電話</t>
  </si>
  <si>
    <t>行動電話</t>
  </si>
  <si>
    <t>公司名稱</t>
  </si>
  <si>
    <r>
      <rPr>
        <sz val="10"/>
        <rFont val="華康中黑體"/>
        <family val="3"/>
        <charset val="136"/>
      </rPr>
      <t>梁大民</t>
    </r>
  </si>
  <si>
    <r>
      <rPr>
        <sz val="10"/>
        <rFont val="華康中黑體"/>
        <family val="3"/>
        <charset val="136"/>
      </rPr>
      <t>凌大偉</t>
    </r>
  </si>
  <si>
    <r>
      <rPr>
        <sz val="10"/>
        <rFont val="華康中黑體"/>
        <family val="3"/>
        <charset val="136"/>
      </rPr>
      <t>林柏霖</t>
    </r>
  </si>
  <si>
    <r>
      <rPr>
        <sz val="10"/>
        <rFont val="華康中黑體"/>
        <family val="3"/>
        <charset val="136"/>
      </rPr>
      <t>陳龍雲</t>
    </r>
  </si>
  <si>
    <r>
      <rPr>
        <sz val="10"/>
        <rFont val="華康中黑體"/>
        <family val="3"/>
        <charset val="136"/>
      </rPr>
      <t>張健宏</t>
    </r>
  </si>
  <si>
    <r>
      <rPr>
        <sz val="10"/>
        <rFont val="華康中黑體"/>
        <family val="3"/>
        <charset val="136"/>
      </rPr>
      <t>王裕明</t>
    </r>
  </si>
  <si>
    <r>
      <rPr>
        <sz val="10"/>
        <rFont val="華康中黑體"/>
        <family val="3"/>
        <charset val="136"/>
      </rPr>
      <t>林陳郎</t>
    </r>
  </si>
  <si>
    <r>
      <rPr>
        <sz val="10"/>
        <rFont val="華康中黑體"/>
        <family val="3"/>
        <charset val="136"/>
      </rPr>
      <t>謝中堅</t>
    </r>
  </si>
  <si>
    <r>
      <rPr>
        <sz val="10"/>
        <rFont val="華康中黑體"/>
        <family val="3"/>
        <charset val="136"/>
      </rPr>
      <t>王慶儒</t>
    </r>
  </si>
  <si>
    <r>
      <rPr>
        <sz val="10"/>
        <rFont val="華康中黑體"/>
        <family val="3"/>
        <charset val="136"/>
      </rPr>
      <t>張昇文</t>
    </r>
  </si>
  <si>
    <r>
      <rPr>
        <sz val="10"/>
        <rFont val="華康中黑體"/>
        <family val="3"/>
        <charset val="136"/>
      </rPr>
      <t>林政勳</t>
    </r>
  </si>
  <si>
    <r>
      <rPr>
        <sz val="10"/>
        <rFont val="華康中黑體"/>
        <family val="3"/>
        <charset val="136"/>
      </rPr>
      <t>陳維德</t>
    </r>
  </si>
  <si>
    <r>
      <rPr>
        <sz val="10"/>
        <rFont val="華康中黑體"/>
        <family val="3"/>
        <charset val="136"/>
      </rPr>
      <t>王冠賢</t>
    </r>
  </si>
  <si>
    <r>
      <rPr>
        <sz val="10"/>
        <rFont val="華康中黑體"/>
        <family val="3"/>
        <charset val="136"/>
      </rPr>
      <t>戴子貽</t>
    </r>
  </si>
  <si>
    <r>
      <rPr>
        <sz val="10"/>
        <rFont val="華康中黑體"/>
        <family val="3"/>
        <charset val="136"/>
      </rPr>
      <t>黃盛緯</t>
    </r>
  </si>
  <si>
    <r>
      <rPr>
        <sz val="10"/>
        <rFont val="華康中黑體"/>
        <family val="3"/>
        <charset val="136"/>
      </rPr>
      <t>簡志勳</t>
    </r>
  </si>
  <si>
    <r>
      <rPr>
        <sz val="10"/>
        <rFont val="華康中黑體"/>
        <family val="3"/>
        <charset val="136"/>
      </rPr>
      <t>賈勇華</t>
    </r>
  </si>
  <si>
    <r>
      <rPr>
        <sz val="10"/>
        <rFont val="華康中黑體"/>
        <family val="3"/>
        <charset val="136"/>
      </rPr>
      <t>郭力嘉</t>
    </r>
  </si>
  <si>
    <r>
      <rPr>
        <sz val="10"/>
        <rFont val="華康中黑體"/>
        <family val="3"/>
        <charset val="136"/>
      </rPr>
      <t>鄭英彥</t>
    </r>
  </si>
  <si>
    <r>
      <rPr>
        <sz val="10"/>
        <rFont val="華康中黑體"/>
        <family val="3"/>
        <charset val="136"/>
      </rPr>
      <t>林謙慶</t>
    </r>
  </si>
  <si>
    <r>
      <rPr>
        <sz val="10"/>
        <rFont val="華康中黑體"/>
        <family val="3"/>
        <charset val="136"/>
      </rPr>
      <t>林芳明</t>
    </r>
  </si>
  <si>
    <r>
      <rPr>
        <sz val="10"/>
        <rFont val="華康中黑體"/>
        <family val="3"/>
        <charset val="136"/>
      </rPr>
      <t>李玄璸</t>
    </r>
  </si>
  <si>
    <t>來店</t>
  </si>
  <si>
    <t>洽談人</t>
  </si>
  <si>
    <t>建檔時間</t>
  </si>
  <si>
    <t>最後修改時間</t>
  </si>
  <si>
    <t>經銷商</t>
  </si>
  <si>
    <t>門市</t>
  </si>
  <si>
    <t>業務名稱</t>
  </si>
  <si>
    <t>VIP客戶</t>
  </si>
  <si>
    <t>VIP客戶原因</t>
  </si>
  <si>
    <t>車主性質</t>
  </si>
  <si>
    <t>續購</t>
  </si>
  <si>
    <t>性別</t>
  </si>
  <si>
    <t>行業別</t>
  </si>
  <si>
    <t>客戶名稱</t>
  </si>
  <si>
    <t>職稱</t>
  </si>
  <si>
    <t>購買金額</t>
  </si>
  <si>
    <t>預計換車日期</t>
  </si>
  <si>
    <t>聯絡地址</t>
  </si>
  <si>
    <t>公司地址</t>
  </si>
  <si>
    <t>車輛使用者</t>
  </si>
  <si>
    <t>付款方式</t>
  </si>
  <si>
    <t>統一編號</t>
  </si>
  <si>
    <t>身分證號碼/居留證號</t>
  </si>
  <si>
    <t>生日</t>
  </si>
  <si>
    <t>電子郵件信箱</t>
  </si>
  <si>
    <t>住家電話</t>
  </si>
  <si>
    <t>公司傳真</t>
  </si>
  <si>
    <t>客戶來源</t>
  </si>
  <si>
    <t>喜歡的運動</t>
  </si>
  <si>
    <t>方便聯絡方式</t>
  </si>
  <si>
    <t>決策過程影響人</t>
  </si>
  <si>
    <t>曾參與活動</t>
  </si>
  <si>
    <t>洽談車型1代號</t>
  </si>
  <si>
    <t>洽談車型1車型</t>
  </si>
  <si>
    <t>洽談車型1顏色</t>
  </si>
  <si>
    <t>洽談車型2代號</t>
  </si>
  <si>
    <t>洽談車型2車型</t>
  </si>
  <si>
    <t>洽談車型2顏色</t>
  </si>
  <si>
    <t>洽談車型3代號</t>
  </si>
  <si>
    <t>洽談車型3車型</t>
  </si>
  <si>
    <t>洽談車型3顏色</t>
  </si>
  <si>
    <t>比較競品車款</t>
  </si>
  <si>
    <t>現有車輛1-品牌</t>
  </si>
  <si>
    <t>現有車輛1-款式</t>
  </si>
  <si>
    <t>現有車輛1-年份</t>
  </si>
  <si>
    <t>現有車輛2-品牌</t>
  </si>
  <si>
    <t>現有車輛2-款式</t>
  </si>
  <si>
    <t>現有車輛2-年份</t>
  </si>
  <si>
    <t>購買車型</t>
  </si>
  <si>
    <t>購買顏色</t>
  </si>
  <si>
    <t>領牌日期</t>
  </si>
  <si>
    <t>交車日期</t>
  </si>
  <si>
    <t>最後一次聯繫時間</t>
  </si>
  <si>
    <t>下次預計聯繫時間</t>
  </si>
  <si>
    <t>預期下次聯繫時間是否過期</t>
  </si>
  <si>
    <t>第一次聯繫時間</t>
  </si>
  <si>
    <t>第一次聯繫方式</t>
  </si>
  <si>
    <t>第一次追蹤</t>
  </si>
  <si>
    <t>成交前聯繫次數</t>
  </si>
  <si>
    <t>第一次試駕</t>
  </si>
  <si>
    <t>第一次試駕後追蹤</t>
  </si>
  <si>
    <t>第一次試駕後最後追蹤</t>
  </si>
  <si>
    <t>第二次試駕</t>
  </si>
  <si>
    <t>第二次試駕後追蹤</t>
  </si>
  <si>
    <t>第二次試駕後最後追蹤</t>
  </si>
  <si>
    <t>第三次試駕</t>
  </si>
  <si>
    <t>第三次試駕後追蹤</t>
  </si>
  <si>
    <t>第三次試駕後最後追蹤</t>
  </si>
  <si>
    <t>第一次試駕後到交車之前的聯繫總次數</t>
  </si>
  <si>
    <t>試駕總次數</t>
  </si>
  <si>
    <t>最後一次試駕</t>
  </si>
  <si>
    <t>最後一次試駕後追蹤</t>
  </si>
  <si>
    <t>sales duration</t>
  </si>
  <si>
    <t>一個月內</t>
  </si>
  <si>
    <t>三個月內</t>
  </si>
  <si>
    <t>六個月內</t>
  </si>
  <si>
    <t>六個月以上</t>
  </si>
  <si>
    <t>交車後第一次聯繫時間</t>
  </si>
  <si>
    <t>交車後第二次聯繫時間</t>
  </si>
  <si>
    <t>備註事項</t>
  </si>
  <si>
    <t>業代現有客戶再購</t>
  </si>
  <si>
    <r>
      <rPr>
        <sz val="10"/>
        <rFont val="華康中黑體"/>
        <family val="3"/>
        <charset val="136"/>
      </rPr>
      <t>銷售顧問</t>
    </r>
    <phoneticPr fontId="4" type="noConversion"/>
  </si>
  <si>
    <r>
      <rPr>
        <sz val="10"/>
        <color theme="1"/>
        <rFont val="華康中黑體"/>
        <family val="3"/>
        <charset val="136"/>
      </rPr>
      <t>交車</t>
    </r>
    <phoneticPr fontId="1" type="noConversion"/>
  </si>
  <si>
    <r>
      <rPr>
        <sz val="10"/>
        <color theme="1"/>
        <rFont val="華康中黑體"/>
        <family val="3"/>
        <charset val="136"/>
      </rPr>
      <t>來店</t>
    </r>
    <phoneticPr fontId="1" type="noConversion"/>
  </si>
  <si>
    <t>%</t>
    <phoneticPr fontId="1" type="noConversion"/>
  </si>
  <si>
    <r>
      <rPr>
        <sz val="10"/>
        <color theme="1"/>
        <rFont val="華康中黑體"/>
        <family val="3"/>
        <charset val="136"/>
      </rPr>
      <t>續購</t>
    </r>
    <phoneticPr fontId="1" type="noConversion"/>
  </si>
  <si>
    <r>
      <rPr>
        <sz val="10"/>
        <color theme="1"/>
        <rFont val="華康中黑體"/>
        <family val="3"/>
        <charset val="136"/>
      </rPr>
      <t>開發</t>
    </r>
    <phoneticPr fontId="1" type="noConversion"/>
  </si>
  <si>
    <r>
      <rPr>
        <sz val="10"/>
        <color theme="1"/>
        <rFont val="華康中黑體"/>
        <family val="3"/>
        <charset val="136"/>
      </rPr>
      <t>行銷業務部</t>
    </r>
    <phoneticPr fontId="1" type="noConversion"/>
  </si>
  <si>
    <r>
      <rPr>
        <sz val="10"/>
        <rFont val="華康中黑體"/>
        <family val="3"/>
        <charset val="136"/>
      </rPr>
      <t>郭天南</t>
    </r>
    <phoneticPr fontId="1" type="noConversion"/>
  </si>
  <si>
    <r>
      <rPr>
        <sz val="10"/>
        <rFont val="華康中黑體"/>
        <family val="3"/>
        <charset val="136"/>
      </rPr>
      <t>陳雅婷</t>
    </r>
    <phoneticPr fontId="1" type="noConversion"/>
  </si>
  <si>
    <r>
      <rPr>
        <sz val="10"/>
        <rFont val="華康中黑體"/>
        <family val="3"/>
        <charset val="136"/>
      </rPr>
      <t>黃錦祥</t>
    </r>
    <phoneticPr fontId="1" type="noConversion"/>
  </si>
  <si>
    <r>
      <rPr>
        <sz val="10"/>
        <rFont val="華康中黑體"/>
        <family val="3"/>
        <charset val="136"/>
      </rPr>
      <t>小計</t>
    </r>
    <phoneticPr fontId="4" type="noConversion"/>
  </si>
  <si>
    <r>
      <rPr>
        <sz val="10"/>
        <rFont val="華康中黑體"/>
        <family val="3"/>
        <charset val="136"/>
      </rPr>
      <t>營一課</t>
    </r>
    <phoneticPr fontId="4" type="noConversion"/>
  </si>
  <si>
    <r>
      <rPr>
        <sz val="10"/>
        <rFont val="華康中黑體"/>
        <family val="3"/>
        <charset val="136"/>
      </rPr>
      <t>蘇士文</t>
    </r>
  </si>
  <si>
    <r>
      <rPr>
        <sz val="10"/>
        <rFont val="華康中黑體"/>
        <family val="3"/>
        <charset val="136"/>
      </rPr>
      <t>田鎮源</t>
    </r>
  </si>
  <si>
    <r>
      <rPr>
        <sz val="10"/>
        <rFont val="華康中黑體"/>
        <family val="3"/>
        <charset val="136"/>
      </rPr>
      <t>花志明</t>
    </r>
    <phoneticPr fontId="1" type="noConversion"/>
  </si>
  <si>
    <t>沈致皞</t>
    <phoneticPr fontId="1" type="noConversion"/>
  </si>
  <si>
    <r>
      <rPr>
        <sz val="10"/>
        <rFont val="華康中黑體"/>
        <family val="3"/>
        <charset val="136"/>
      </rPr>
      <t>營二課</t>
    </r>
    <phoneticPr fontId="4" type="noConversion"/>
  </si>
  <si>
    <r>
      <rPr>
        <sz val="10"/>
        <rFont val="華康中黑體"/>
        <family val="3"/>
        <charset val="136"/>
      </rPr>
      <t>陳秉宏</t>
    </r>
  </si>
  <si>
    <r>
      <rPr>
        <sz val="10"/>
        <rFont val="華康中黑體"/>
        <family val="3"/>
        <charset val="136"/>
      </rPr>
      <t>林瑞銘</t>
    </r>
  </si>
  <si>
    <r>
      <rPr>
        <sz val="10"/>
        <rFont val="華康中黑體"/>
        <family val="3"/>
        <charset val="136"/>
      </rPr>
      <t>李坤霖</t>
    </r>
    <phoneticPr fontId="1" type="noConversion"/>
  </si>
  <si>
    <r>
      <rPr>
        <sz val="10"/>
        <rFont val="華康中黑體"/>
        <family val="3"/>
        <charset val="136"/>
      </rPr>
      <t>營三課</t>
    </r>
    <phoneticPr fontId="4" type="noConversion"/>
  </si>
  <si>
    <r>
      <rPr>
        <sz val="10"/>
        <rFont val="華康中黑體"/>
        <family val="3"/>
        <charset val="136"/>
      </rPr>
      <t>許仕宏</t>
    </r>
    <phoneticPr fontId="1" type="noConversion"/>
  </si>
  <si>
    <r>
      <rPr>
        <sz val="10"/>
        <rFont val="華康中黑體"/>
        <family val="3"/>
        <charset val="136"/>
      </rPr>
      <t>總計</t>
    </r>
    <phoneticPr fontId="1" type="noConversion"/>
  </si>
  <si>
    <r>
      <rPr>
        <sz val="10"/>
        <color theme="1"/>
        <rFont val="華康中黑體"/>
        <family val="3"/>
        <charset val="136"/>
      </rPr>
      <t>營業部</t>
    </r>
    <phoneticPr fontId="1" type="noConversion"/>
  </si>
  <si>
    <r>
      <rPr>
        <sz val="10"/>
        <rFont val="華康中黑體"/>
        <family val="3"/>
        <charset val="136"/>
      </rPr>
      <t>陳德益</t>
    </r>
    <phoneticPr fontId="1" type="noConversion"/>
  </si>
  <si>
    <r>
      <rPr>
        <sz val="10"/>
        <color theme="1"/>
        <rFont val="華康中黑體"/>
        <family val="3"/>
        <charset val="136"/>
      </rPr>
      <t>總計</t>
    </r>
    <phoneticPr fontId="1" type="noConversion"/>
  </si>
  <si>
    <t>2016/03/22</t>
  </si>
  <si>
    <r>
      <rPr>
        <sz val="12"/>
        <color indexed="8"/>
        <rFont val="華康中黑體"/>
        <family val="3"/>
        <charset val="136"/>
      </rPr>
      <t>已確認是來店客</t>
    </r>
    <phoneticPr fontId="23" type="noConversion"/>
  </si>
  <si>
    <t/>
  </si>
  <si>
    <t>董毅航</t>
  </si>
  <si>
    <t>鍾岳霖</t>
    <phoneticPr fontId="1" type="noConversion"/>
  </si>
  <si>
    <t>月份</t>
    <phoneticPr fontId="1" type="noConversion"/>
  </si>
  <si>
    <t>課別</t>
    <phoneticPr fontId="1" type="noConversion"/>
  </si>
  <si>
    <t>盧培育</t>
    <phoneticPr fontId="1" type="noConversion"/>
  </si>
  <si>
    <t>高永照</t>
    <phoneticPr fontId="1" type="noConversion"/>
  </si>
  <si>
    <t>單  位</t>
    <phoneticPr fontId="1" type="noConversion"/>
  </si>
  <si>
    <r>
      <t>2016(</t>
    </r>
    <r>
      <rPr>
        <sz val="10"/>
        <color theme="1"/>
        <rFont val="細明體"/>
        <family val="3"/>
        <charset val="136"/>
      </rPr>
      <t>累計</t>
    </r>
    <r>
      <rPr>
        <sz val="10"/>
        <color theme="1"/>
        <rFont val="BMWType V2 Regular"/>
      </rPr>
      <t>)</t>
    </r>
    <phoneticPr fontId="1" type="noConversion"/>
  </si>
  <si>
    <t>交車</t>
  </si>
  <si>
    <t>%</t>
  </si>
  <si>
    <t>開發</t>
  </si>
  <si>
    <t>-</t>
    <phoneticPr fontId="1" type="noConversion"/>
  </si>
  <si>
    <t>2016/10/06</t>
  </si>
  <si>
    <t>2016/10/07</t>
  </si>
  <si>
    <t>財盟小客車</t>
  </si>
  <si>
    <r>
      <rPr>
        <sz val="10"/>
        <color theme="1"/>
        <rFont val="華康中黑體"/>
        <family val="3"/>
        <charset val="136"/>
      </rPr>
      <t>協理：</t>
    </r>
    <phoneticPr fontId="1" type="noConversion"/>
  </si>
  <si>
    <r>
      <rPr>
        <sz val="10"/>
        <color theme="1"/>
        <rFont val="華康中黑體"/>
        <family val="3"/>
        <charset val="136"/>
      </rPr>
      <t>經理：</t>
    </r>
    <phoneticPr fontId="1" type="noConversion"/>
  </si>
  <si>
    <r>
      <rPr>
        <sz val="10"/>
        <color theme="1"/>
        <rFont val="華康中黑體"/>
        <family val="3"/>
        <charset val="136"/>
      </rPr>
      <t>製表人：</t>
    </r>
    <phoneticPr fontId="1" type="noConversion"/>
  </si>
  <si>
    <r>
      <rPr>
        <sz val="10"/>
        <color theme="1"/>
        <rFont val="華康中黑體"/>
        <family val="3"/>
        <charset val="136"/>
      </rPr>
      <t>單位主管：</t>
    </r>
    <phoneticPr fontId="1" type="noConversion"/>
  </si>
  <si>
    <t>-</t>
    <phoneticPr fontId="1" type="noConversion"/>
  </si>
  <si>
    <r>
      <rPr>
        <sz val="12"/>
        <color theme="1"/>
        <rFont val="華康中黑體"/>
        <family val="3"/>
        <charset val="136"/>
      </rPr>
      <t>成交客戶來源分析</t>
    </r>
    <r>
      <rPr>
        <sz val="12"/>
        <color theme="1"/>
        <rFont val="BMWType V2 Regular"/>
      </rPr>
      <t>_2016_10</t>
    </r>
    <phoneticPr fontId="1" type="noConversion"/>
  </si>
  <si>
    <t>2016/10/8 下午 08:54:30</t>
  </si>
  <si>
    <t>0T75861</t>
  </si>
  <si>
    <t>RBN1997</t>
  </si>
  <si>
    <r>
      <rPr>
        <sz val="10"/>
        <color theme="1"/>
        <rFont val="華康中黑體"/>
        <family val="3"/>
        <charset val="136"/>
      </rPr>
      <t>備註：</t>
    </r>
    <r>
      <rPr>
        <sz val="10"/>
        <color theme="1"/>
        <rFont val="BMWType V2 Regular"/>
      </rPr>
      <t/>
    </r>
    <phoneticPr fontId="1" type="noConversion"/>
  </si>
  <si>
    <r>
      <t>1.</t>
    </r>
    <r>
      <rPr>
        <sz val="10"/>
        <color theme="1"/>
        <rFont val="華康中黑體"/>
        <family val="3"/>
        <charset val="136"/>
      </rPr>
      <t>統計</t>
    </r>
    <r>
      <rPr>
        <sz val="10"/>
        <color theme="1"/>
        <rFont val="BMWType V2 Regular"/>
      </rPr>
      <t>2016/1/6</t>
    </r>
    <r>
      <rPr>
        <sz val="10"/>
        <color theme="1"/>
        <rFont val="華康中黑體"/>
        <family val="3"/>
        <charset val="136"/>
      </rPr>
      <t>以後領牌、</t>
    </r>
    <r>
      <rPr>
        <sz val="10"/>
        <color theme="1"/>
        <rFont val="BMWType V2 Regular"/>
      </rPr>
      <t>2. 10</t>
    </r>
    <r>
      <rPr>
        <sz val="10"/>
        <color theme="1"/>
        <rFont val="華康中黑體"/>
        <family val="3"/>
        <charset val="136"/>
      </rPr>
      <t>月試乘車</t>
    </r>
    <r>
      <rPr>
        <sz val="10"/>
        <color theme="1"/>
        <rFont val="BMWType V2 Regular"/>
      </rPr>
      <t>3</t>
    </r>
    <r>
      <rPr>
        <sz val="10"/>
        <color theme="1"/>
        <rFont val="華康中黑體"/>
        <family val="3"/>
        <charset val="136"/>
      </rPr>
      <t>台、</t>
    </r>
    <r>
      <rPr>
        <sz val="10"/>
        <color theme="1"/>
        <rFont val="BMWType V2 Regular"/>
      </rPr>
      <t>3.10</t>
    </r>
    <r>
      <rPr>
        <sz val="10"/>
        <color theme="1"/>
        <rFont val="華康中黑體"/>
        <family val="3"/>
        <charset val="136"/>
      </rPr>
      <t>月份有一台林柏霖</t>
    </r>
    <r>
      <rPr>
        <sz val="10"/>
        <color theme="1"/>
        <rFont val="BMWType V2 Regular"/>
      </rPr>
      <t>(G368658)</t>
    </r>
    <r>
      <rPr>
        <sz val="10"/>
        <color theme="1"/>
        <rFont val="華康中黑體"/>
        <family val="3"/>
        <charset val="136"/>
      </rPr>
      <t>領</t>
    </r>
    <r>
      <rPr>
        <sz val="10"/>
        <color theme="1"/>
        <rFont val="BMWType V2 Regular"/>
      </rPr>
      <t>11/2</t>
    </r>
    <r>
      <rPr>
        <sz val="10"/>
        <color theme="1"/>
        <rFont val="華康中黑體"/>
        <family val="3"/>
        <charset val="136"/>
      </rPr>
      <t>的牌，算</t>
    </r>
    <r>
      <rPr>
        <sz val="10"/>
        <color theme="1"/>
        <rFont val="BMWType V2 Regular"/>
      </rPr>
      <t>10</t>
    </r>
    <r>
      <rPr>
        <sz val="10"/>
        <color theme="1"/>
        <rFont val="華康中黑體"/>
        <family val="3"/>
        <charset val="136"/>
      </rPr>
      <t>月業績</t>
    </r>
    <phoneticPr fontId="1" type="noConversion"/>
  </si>
  <si>
    <t>高芳芳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</si>
</sst>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0.0%"/>
    <numFmt numFmtId="177" formatCode="#,##0_ ;[Red]\-#,##0\ "/>
  </numFmts>
  <fonts count="2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華康中黑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華康中黑體"/>
      <family val="3"/>
      <charset val="136"/>
    </font>
    <font>
      <sz val="12"/>
      <color theme="1"/>
      <name val="BMWType V2 Regular"/>
    </font>
    <font>
      <sz val="12"/>
      <name val="新細明體"/>
      <family val="1"/>
      <charset val="136"/>
    </font>
    <font>
      <sz val="10"/>
      <name val="華康中黑體"/>
      <family val="3"/>
      <charset val="136"/>
    </font>
    <font>
      <sz val="10"/>
      <name val="BMWType V2 Regular"/>
    </font>
    <font>
      <sz val="11"/>
      <color indexed="8"/>
      <name val="Calibri"/>
      <family val="2"/>
    </font>
    <font>
      <sz val="10"/>
      <color theme="1"/>
      <name val="BMWType V2 Regular"/>
    </font>
    <font>
      <sz val="10"/>
      <color theme="1"/>
      <name val="華康中黑體"/>
      <family val="3"/>
      <charset val="136"/>
    </font>
    <font>
      <b/>
      <sz val="9"/>
      <color indexed="81"/>
      <name val="細明體"/>
      <family val="3"/>
      <charset val="136"/>
    </font>
    <font>
      <sz val="9"/>
      <color rgb="FF000000"/>
      <name val="華康中黑體"/>
      <family val="3"/>
      <charset val="136"/>
    </font>
    <font>
      <sz val="9"/>
      <color rgb="FFFF0000"/>
      <name val="華康中黑體"/>
      <family val="3"/>
      <charset val="136"/>
    </font>
    <font>
      <sz val="8"/>
      <color theme="1"/>
      <name val="BMWType V2 Regular"/>
    </font>
    <font>
      <sz val="10"/>
      <color theme="1"/>
      <name val="細明體"/>
      <family val="3"/>
      <charset val="136"/>
    </font>
    <font>
      <b/>
      <sz val="10"/>
      <color rgb="FFFF0000"/>
      <name val="BMWType V2 Regular"/>
    </font>
    <font>
      <sz val="10"/>
      <color rgb="FF0000CC"/>
      <name val="BMWType V2 Regular"/>
    </font>
    <font>
      <sz val="12"/>
      <color indexed="8"/>
      <name val="BMWType V2 Light"/>
    </font>
    <font>
      <sz val="9"/>
      <name val="細明體"/>
      <family val="3"/>
      <charset val="136"/>
    </font>
    <font>
      <sz val="10"/>
      <color rgb="FFFF0000"/>
      <name val="BMWType V2 Regular"/>
    </font>
    <font>
      <sz val="11"/>
      <color indexed="8"/>
      <name val="BMWType V2 Regular"/>
    </font>
    <font>
      <sz val="10"/>
      <color theme="1" tint="4.9989318521683403E-2"/>
      <name val="BMWType V2 Regular"/>
    </font>
    <font>
      <sz val="10"/>
      <name val="細明體"/>
      <family val="3"/>
      <charset val="136"/>
    </font>
    <font>
      <sz val="10"/>
      <color rgb="FF0000FF"/>
      <name val="BMWType V2 Regula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/>
    <xf numFmtId="0" fontId="12" fillId="0" borderId="0" applyFill="0" applyProtection="0"/>
    <xf numFmtId="0" fontId="9" fillId="0" borderId="0"/>
    <xf numFmtId="43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35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vertical="center" wrapText="1"/>
    </xf>
    <xf numFmtId="0" fontId="17" fillId="4" borderId="16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13" fillId="0" borderId="1" xfId="2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9" fontId="13" fillId="0" borderId="1" xfId="2" applyFont="1" applyBorder="1" applyAlignment="1">
      <alignment horizontal="center" vertical="center"/>
    </xf>
    <xf numFmtId="176" fontId="13" fillId="0" borderId="0" xfId="2" applyNumberFormat="1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9" fontId="13" fillId="2" borderId="1" xfId="2" applyFont="1" applyFill="1" applyBorder="1" applyAlignment="1">
      <alignment horizontal="center" vertical="center"/>
    </xf>
    <xf numFmtId="9" fontId="13" fillId="2" borderId="6" xfId="2" applyFont="1" applyFill="1" applyBorder="1" applyAlignment="1">
      <alignment horizontal="center" vertical="center"/>
    </xf>
    <xf numFmtId="176" fontId="13" fillId="2" borderId="1" xfId="2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9" fontId="13" fillId="2" borderId="12" xfId="2" applyFont="1" applyFill="1" applyBorder="1" applyAlignment="1">
      <alignment horizontal="center" vertical="center"/>
    </xf>
    <xf numFmtId="9" fontId="13" fillId="2" borderId="10" xfId="2" applyFont="1" applyFill="1" applyBorder="1" applyAlignment="1">
      <alignment horizontal="center" vertical="center"/>
    </xf>
    <xf numFmtId="176" fontId="13" fillId="2" borderId="12" xfId="2" applyNumberFormat="1" applyFont="1" applyFill="1" applyBorder="1" applyAlignment="1">
      <alignment horizontal="center" vertical="center"/>
    </xf>
    <xf numFmtId="177" fontId="13" fillId="2" borderId="11" xfId="6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9" fontId="13" fillId="0" borderId="0" xfId="2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13" fillId="0" borderId="2" xfId="2" applyFont="1" applyBorder="1" applyAlignment="1">
      <alignment horizontal="center" vertical="center"/>
    </xf>
    <xf numFmtId="9" fontId="13" fillId="0" borderId="6" xfId="2" applyFont="1" applyBorder="1" applyAlignment="1">
      <alignment horizontal="center" vertical="center"/>
    </xf>
    <xf numFmtId="0" fontId="20" fillId="0" borderId="5" xfId="6" applyNumberFormat="1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9" fontId="13" fillId="0" borderId="1" xfId="2" applyFont="1" applyFill="1" applyBorder="1" applyAlignment="1">
      <alignment horizontal="center" vertical="center"/>
    </xf>
    <xf numFmtId="176" fontId="13" fillId="0" borderId="1" xfId="2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76" fontId="13" fillId="0" borderId="0" xfId="2" applyNumberFormat="1" applyFont="1" applyFill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9" fontId="13" fillId="0" borderId="19" xfId="2" applyFont="1" applyBorder="1" applyAlignment="1">
      <alignment horizontal="center" vertical="center"/>
    </xf>
    <xf numFmtId="9" fontId="13" fillId="0" borderId="20" xfId="2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9" fontId="13" fillId="0" borderId="6" xfId="2" applyFont="1" applyFill="1" applyBorder="1" applyAlignment="1">
      <alignment horizontal="center" vertical="center"/>
    </xf>
    <xf numFmtId="0" fontId="13" fillId="0" borderId="1" xfId="2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9" fontId="13" fillId="0" borderId="6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13" fillId="0" borderId="0" xfId="0" applyNumberFormat="1" applyFont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/>
    </xf>
    <xf numFmtId="0" fontId="13" fillId="2" borderId="18" xfId="0" applyNumberFormat="1" applyFont="1" applyFill="1" applyBorder="1" applyAlignment="1">
      <alignment horizontal="center" vertical="center"/>
    </xf>
    <xf numFmtId="0" fontId="13" fillId="0" borderId="5" xfId="2" applyNumberFormat="1" applyFont="1" applyBorder="1" applyAlignment="1">
      <alignment horizontal="center" vertical="center"/>
    </xf>
    <xf numFmtId="0" fontId="13" fillId="0" borderId="18" xfId="0" applyNumberFormat="1" applyFont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/>
    </xf>
    <xf numFmtId="0" fontId="13" fillId="2" borderId="12" xfId="0" applyNumberFormat="1" applyFont="1" applyFill="1" applyBorder="1" applyAlignment="1">
      <alignment horizontal="center" vertical="center"/>
    </xf>
    <xf numFmtId="0" fontId="13" fillId="0" borderId="0" xfId="0" applyNumberFormat="1" applyFont="1" applyAlignment="1">
      <alignment horizontal="right" vertical="center"/>
    </xf>
    <xf numFmtId="10" fontId="13" fillId="0" borderId="1" xfId="2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6" fontId="13" fillId="0" borderId="0" xfId="2" applyNumberFormat="1" applyFont="1" applyBorder="1" applyAlignment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9" fontId="8" fillId="0" borderId="0" xfId="0" applyNumberFormat="1" applyFont="1" applyAlignment="1">
      <alignment vertical="center"/>
    </xf>
    <xf numFmtId="9" fontId="13" fillId="2" borderId="6" xfId="2" applyNumberFormat="1" applyFont="1" applyFill="1" applyBorder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9" fontId="13" fillId="0" borderId="1" xfId="2" applyNumberFormat="1" applyFont="1" applyBorder="1" applyAlignment="1">
      <alignment horizontal="center" vertical="center"/>
    </xf>
    <xf numFmtId="9" fontId="13" fillId="2" borderId="1" xfId="2" applyNumberFormat="1" applyFont="1" applyFill="1" applyBorder="1" applyAlignment="1">
      <alignment horizontal="center" vertical="center"/>
    </xf>
    <xf numFmtId="9" fontId="13" fillId="0" borderId="1" xfId="2" applyNumberFormat="1" applyFont="1" applyFill="1" applyBorder="1" applyAlignment="1">
      <alignment horizontal="center" vertical="center"/>
    </xf>
    <xf numFmtId="9" fontId="13" fillId="2" borderId="12" xfId="2" applyNumberFormat="1" applyFont="1" applyFill="1" applyBorder="1" applyAlignment="1">
      <alignment horizontal="center" vertical="center"/>
    </xf>
    <xf numFmtId="9" fontId="13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right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2" borderId="6" xfId="2" applyNumberFormat="1" applyFont="1" applyFill="1" applyBorder="1" applyAlignment="1">
      <alignment horizontal="center" vertical="center"/>
    </xf>
    <xf numFmtId="176" fontId="13" fillId="2" borderId="10" xfId="2" applyNumberFormat="1" applyFont="1" applyFill="1" applyBorder="1" applyAlignment="1">
      <alignment horizontal="center" vertical="center"/>
    </xf>
    <xf numFmtId="176" fontId="13" fillId="0" borderId="6" xfId="2" applyNumberFormat="1" applyFont="1" applyBorder="1" applyAlignment="1">
      <alignment horizontal="center" vertical="center"/>
    </xf>
    <xf numFmtId="176" fontId="13" fillId="0" borderId="6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4" borderId="21" xfId="0" applyFont="1" applyFill="1" applyBorder="1" applyAlignment="1">
      <alignment vertical="center" wrapText="1"/>
    </xf>
    <xf numFmtId="49" fontId="16" fillId="0" borderId="16" xfId="0" applyNumberFormat="1" applyFont="1" applyFill="1" applyBorder="1" applyAlignment="1">
      <alignment vertical="top" wrapText="1"/>
    </xf>
    <xf numFmtId="0" fontId="16" fillId="0" borderId="16" xfId="0" applyFont="1" applyFill="1" applyBorder="1" applyAlignment="1">
      <alignment vertical="top" wrapText="1"/>
    </xf>
    <xf numFmtId="0" fontId="25" fillId="0" borderId="0" xfId="0" applyFont="1" applyFill="1" applyAlignment="1" applyProtection="1">
      <alignment horizontal="center" vertical="center"/>
    </xf>
    <xf numFmtId="0" fontId="26" fillId="0" borderId="5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NumberFormat="1" applyFont="1" applyAlignment="1">
      <alignment vertical="center"/>
    </xf>
    <xf numFmtId="9" fontId="1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13" fillId="0" borderId="0" xfId="2" applyNumberFormat="1" applyFont="1" applyAlignment="1">
      <alignment vertical="center"/>
    </xf>
    <xf numFmtId="176" fontId="13" fillId="0" borderId="0" xfId="2" applyNumberFormat="1" applyFont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76" fontId="13" fillId="0" borderId="1" xfId="2" quotePrefix="1" applyNumberFormat="1" applyFont="1" applyBorder="1" applyAlignment="1">
      <alignment horizontal="center" vertical="center"/>
    </xf>
    <xf numFmtId="0" fontId="11" fillId="3" borderId="7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28" fillId="0" borderId="5" xfId="0" applyNumberFormat="1" applyFont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1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9">
    <cellStyle name="一般" xfId="0" builtinId="0"/>
    <cellStyle name="一般 2" xfId="3"/>
    <cellStyle name="一般 2 2" xfId="5"/>
    <cellStyle name="一般 3" xfId="4"/>
    <cellStyle name="一般 4" xfId="1"/>
    <cellStyle name="一般 5" xfId="8"/>
    <cellStyle name="一般 9" xfId="7"/>
    <cellStyle name="千分位" xfId="6" builtinId="3"/>
    <cellStyle name="百分比" xfId="2" builtinId="5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M2016/&#36554;&#36635;&#25552;&#20132;/&#36554;&#36635;&#25552;&#20132;_2016_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654;&#26447;&#23560;&#21312;/SALES%20&#21517;&#21934;_20160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成交客戶_1031"/>
      <sheetName val="新增成交客戶_1026"/>
      <sheetName val="現有客戶1001-1031"/>
      <sheetName val="已確認是來店客1104"/>
      <sheetName val="Autoline專區(洽談人)"/>
      <sheetName val="統計表_04"/>
      <sheetName val="工作表1"/>
      <sheetName val="確認提交時間-勿刪"/>
      <sheetName val="工作表2"/>
      <sheetName val="工作表3"/>
      <sheetName val="合格率"/>
    </sheetNames>
    <sheetDataSet>
      <sheetData sheetId="0"/>
      <sheetData sheetId="1"/>
      <sheetData sheetId="2"/>
      <sheetData sheetId="3">
        <row r="1">
          <cell r="A1" t="str">
            <v>V755274</v>
          </cell>
        </row>
        <row r="2">
          <cell r="A2" t="str">
            <v>V755463</v>
          </cell>
        </row>
        <row r="3">
          <cell r="A3" t="str">
            <v>NT25523</v>
          </cell>
        </row>
        <row r="4">
          <cell r="A4" t="str">
            <v>G106570</v>
          </cell>
        </row>
        <row r="5">
          <cell r="A5" t="str">
            <v>G368071</v>
          </cell>
        </row>
        <row r="6">
          <cell r="A6" t="str">
            <v>0T90455</v>
          </cell>
        </row>
        <row r="7">
          <cell r="A7" t="str">
            <v>G105914</v>
          </cell>
        </row>
        <row r="8">
          <cell r="A8" t="str">
            <v>G683584</v>
          </cell>
        </row>
        <row r="9">
          <cell r="A9" t="str">
            <v>0R64527</v>
          </cell>
        </row>
        <row r="10">
          <cell r="A10" t="str">
            <v>5F12687</v>
          </cell>
        </row>
        <row r="11">
          <cell r="A11" t="str">
            <v>0R30204</v>
          </cell>
        </row>
        <row r="12">
          <cell r="A12" t="str">
            <v>5C51184</v>
          </cell>
        </row>
        <row r="13">
          <cell r="A13" t="str">
            <v>V633755</v>
          </cell>
        </row>
        <row r="14">
          <cell r="A14" t="str">
            <v>5F56761</v>
          </cell>
        </row>
        <row r="15">
          <cell r="A15" t="str">
            <v>0p52017</v>
          </cell>
        </row>
        <row r="16">
          <cell r="A16" t="str">
            <v>G681916</v>
          </cell>
        </row>
        <row r="17">
          <cell r="A17" t="str">
            <v>0R62089</v>
          </cell>
        </row>
        <row r="18">
          <cell r="A18" t="str">
            <v>0M27082</v>
          </cell>
        </row>
        <row r="19">
          <cell r="A19" t="str">
            <v>K390186</v>
          </cell>
        </row>
        <row r="20">
          <cell r="A20" t="str">
            <v>G368126</v>
          </cell>
        </row>
        <row r="21">
          <cell r="A21" t="str">
            <v>5C52351</v>
          </cell>
        </row>
        <row r="22">
          <cell r="A22" t="str">
            <v>G682332</v>
          </cell>
        </row>
        <row r="23">
          <cell r="A23" t="str">
            <v>5F58249</v>
          </cell>
        </row>
        <row r="24">
          <cell r="A24" t="str">
            <v>0K12704</v>
          </cell>
        </row>
        <row r="25">
          <cell r="A25" t="str">
            <v>0M22907</v>
          </cell>
        </row>
        <row r="26">
          <cell r="A26" t="str">
            <v>5E02699</v>
          </cell>
        </row>
        <row r="27">
          <cell r="A27" t="str">
            <v>G368121</v>
          </cell>
        </row>
        <row r="28">
          <cell r="A28" t="str">
            <v>V677389</v>
          </cell>
        </row>
        <row r="29">
          <cell r="A29" t="str">
            <v>5e84496</v>
          </cell>
        </row>
        <row r="30">
          <cell r="A30" t="str">
            <v>0M26880</v>
          </cell>
        </row>
        <row r="31">
          <cell r="A31" t="str">
            <v>5F57796</v>
          </cell>
        </row>
        <row r="32">
          <cell r="A32" t="str">
            <v>5D13398</v>
          </cell>
        </row>
        <row r="33">
          <cell r="A33" t="str">
            <v>G744858</v>
          </cell>
        </row>
        <row r="34">
          <cell r="A34" t="str">
            <v>G368122</v>
          </cell>
        </row>
        <row r="35">
          <cell r="A35" t="str">
            <v>5E04921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工作表2"/>
      <sheetName val="工作表3"/>
      <sheetName val="工作表4"/>
    </sheetNames>
    <sheetDataSet>
      <sheetData sheetId="0" refreshError="1">
        <row r="1">
          <cell r="B1" t="str">
            <v>銷售人員</v>
          </cell>
          <cell r="C1" t="str">
            <v>職稱</v>
          </cell>
          <cell r="D1" t="str">
            <v>台北依德</v>
          </cell>
          <cell r="E1" t="str">
            <v>課別</v>
          </cell>
        </row>
        <row r="2">
          <cell r="B2" t="str">
            <v>蕭敏聰</v>
          </cell>
          <cell r="C2" t="str">
            <v>經理</v>
          </cell>
          <cell r="D2" t="str">
            <v>台北依德</v>
          </cell>
          <cell r="E2" t="str">
            <v>行銷業務部</v>
          </cell>
        </row>
        <row r="3">
          <cell r="B3" t="str">
            <v>謝中堅</v>
          </cell>
          <cell r="C3" t="str">
            <v>行銷專員</v>
          </cell>
          <cell r="D3" t="str">
            <v>台北依德</v>
          </cell>
          <cell r="E3" t="str">
            <v>行銷業務部</v>
          </cell>
        </row>
        <row r="4">
          <cell r="B4" t="str">
            <v>郭天南</v>
          </cell>
          <cell r="C4" t="str">
            <v>行銷專員</v>
          </cell>
          <cell r="D4" t="str">
            <v>台北依德</v>
          </cell>
          <cell r="E4" t="str">
            <v>行銷業務部</v>
          </cell>
        </row>
        <row r="5">
          <cell r="B5" t="str">
            <v>陳雅婷</v>
          </cell>
          <cell r="C5" t="str">
            <v>行銷專員</v>
          </cell>
          <cell r="D5" t="str">
            <v>台北依德</v>
          </cell>
          <cell r="E5" t="str">
            <v>行銷業務部</v>
          </cell>
        </row>
        <row r="6">
          <cell r="B6" t="str">
            <v>張哲彰</v>
          </cell>
          <cell r="C6" t="str">
            <v>經理</v>
          </cell>
          <cell r="D6" t="str">
            <v>台北依德</v>
          </cell>
          <cell r="E6" t="str">
            <v>營一課</v>
          </cell>
        </row>
        <row r="7">
          <cell r="B7" t="str">
            <v>梁大民</v>
          </cell>
          <cell r="C7" t="str">
            <v>銷售經理</v>
          </cell>
          <cell r="D7" t="str">
            <v>台北依德</v>
          </cell>
          <cell r="E7" t="str">
            <v>營一課</v>
          </cell>
        </row>
        <row r="8">
          <cell r="B8" t="str">
            <v>凌大偉</v>
          </cell>
          <cell r="C8" t="str">
            <v>銷售顧問</v>
          </cell>
          <cell r="D8" t="str">
            <v>台北依德</v>
          </cell>
          <cell r="E8" t="str">
            <v>營一課</v>
          </cell>
        </row>
        <row r="9">
          <cell r="B9" t="str">
            <v>林柏霖</v>
          </cell>
          <cell r="C9" t="str">
            <v>銷售顧問</v>
          </cell>
          <cell r="D9" t="str">
            <v>台北依德</v>
          </cell>
          <cell r="E9" t="str">
            <v>營一課</v>
          </cell>
        </row>
        <row r="10">
          <cell r="B10" t="str">
            <v>陳龍雲</v>
          </cell>
          <cell r="C10" t="str">
            <v>銷售顧問</v>
          </cell>
          <cell r="D10" t="str">
            <v>台北依德</v>
          </cell>
          <cell r="E10" t="str">
            <v>營一課</v>
          </cell>
        </row>
        <row r="11">
          <cell r="B11" t="str">
            <v>張健宏</v>
          </cell>
          <cell r="C11" t="str">
            <v>銷售顧問</v>
          </cell>
          <cell r="D11" t="str">
            <v>台北依德</v>
          </cell>
          <cell r="E11" t="str">
            <v>營一課</v>
          </cell>
        </row>
        <row r="12">
          <cell r="B12" t="str">
            <v>王裕明</v>
          </cell>
          <cell r="C12" t="str">
            <v>銷售顧問</v>
          </cell>
          <cell r="D12" t="str">
            <v>台北依德</v>
          </cell>
          <cell r="E12" t="str">
            <v>營一課</v>
          </cell>
        </row>
        <row r="13">
          <cell r="B13" t="str">
            <v>蘇士文</v>
          </cell>
          <cell r="C13" t="str">
            <v>銷售顧問</v>
          </cell>
          <cell r="D13" t="str">
            <v>台北依德</v>
          </cell>
          <cell r="E13" t="str">
            <v>營一課</v>
          </cell>
        </row>
        <row r="14">
          <cell r="B14" t="str">
            <v>盧培育</v>
          </cell>
          <cell r="C14" t="str">
            <v>銷售顧問</v>
          </cell>
          <cell r="D14" t="str">
            <v>台北依德</v>
          </cell>
          <cell r="E14" t="str">
            <v>營一課</v>
          </cell>
        </row>
        <row r="15">
          <cell r="B15" t="str">
            <v>田鎮源</v>
          </cell>
          <cell r="C15" t="str">
            <v>銷售顧問</v>
          </cell>
          <cell r="D15" t="str">
            <v>台北依德</v>
          </cell>
          <cell r="E15" t="str">
            <v>營一課</v>
          </cell>
        </row>
        <row r="16">
          <cell r="B16" t="str">
            <v>花志明</v>
          </cell>
          <cell r="C16" t="str">
            <v>銷售顧問</v>
          </cell>
          <cell r="D16" t="str">
            <v>台北依德</v>
          </cell>
          <cell r="E16" t="str">
            <v>營一課</v>
          </cell>
        </row>
        <row r="17">
          <cell r="B17" t="str">
            <v>沈致皞</v>
          </cell>
          <cell r="C17" t="str">
            <v>銷售顧問</v>
          </cell>
          <cell r="D17" t="str">
            <v>台北依德</v>
          </cell>
          <cell r="E17" t="str">
            <v>營一課</v>
          </cell>
        </row>
        <row r="18">
          <cell r="B18" t="str">
            <v>梁志龍</v>
          </cell>
          <cell r="C18" t="str">
            <v>經理</v>
          </cell>
          <cell r="D18" t="str">
            <v>台北依德</v>
          </cell>
          <cell r="E18" t="str">
            <v>營二課</v>
          </cell>
        </row>
        <row r="19">
          <cell r="B19" t="str">
            <v>林陳郎</v>
          </cell>
          <cell r="C19" t="str">
            <v>銷售顧問</v>
          </cell>
          <cell r="D19" t="str">
            <v>台北依德</v>
          </cell>
          <cell r="E19" t="str">
            <v>營二課</v>
          </cell>
        </row>
        <row r="20">
          <cell r="B20" t="str">
            <v>王慶儒</v>
          </cell>
          <cell r="C20" t="str">
            <v>銷售顧問</v>
          </cell>
          <cell r="D20" t="str">
            <v>台北依德</v>
          </cell>
          <cell r="E20" t="str">
            <v>營二課</v>
          </cell>
        </row>
        <row r="21">
          <cell r="B21" t="str">
            <v>張昇文</v>
          </cell>
          <cell r="C21" t="str">
            <v>銷售顧問</v>
          </cell>
          <cell r="D21" t="str">
            <v>台北依德</v>
          </cell>
          <cell r="E21" t="str">
            <v>營二課</v>
          </cell>
        </row>
        <row r="22">
          <cell r="B22" t="str">
            <v>林政勳</v>
          </cell>
          <cell r="C22" t="str">
            <v>銷售顧問</v>
          </cell>
          <cell r="D22" t="str">
            <v>台北依德</v>
          </cell>
          <cell r="E22" t="str">
            <v>營二課</v>
          </cell>
        </row>
        <row r="23">
          <cell r="B23" t="str">
            <v>陳維德</v>
          </cell>
          <cell r="C23" t="str">
            <v>銷售顧問</v>
          </cell>
          <cell r="D23" t="str">
            <v>台北依德</v>
          </cell>
          <cell r="E23" t="str">
            <v>營二課</v>
          </cell>
        </row>
        <row r="24">
          <cell r="B24" t="str">
            <v>王冠賢</v>
          </cell>
          <cell r="C24" t="str">
            <v>銷售顧問</v>
          </cell>
          <cell r="D24" t="str">
            <v>台北依德</v>
          </cell>
          <cell r="E24" t="str">
            <v>營二課</v>
          </cell>
        </row>
        <row r="25">
          <cell r="B25" t="str">
            <v>陳秉宏</v>
          </cell>
          <cell r="C25" t="str">
            <v>銷售顧問</v>
          </cell>
          <cell r="D25" t="str">
            <v>台北依德</v>
          </cell>
          <cell r="E25" t="str">
            <v>營二課</v>
          </cell>
        </row>
        <row r="26">
          <cell r="B26" t="str">
            <v>戴子貽</v>
          </cell>
          <cell r="C26" t="str">
            <v>銷售顧問</v>
          </cell>
          <cell r="D26" t="str">
            <v>台北依德</v>
          </cell>
          <cell r="E26" t="str">
            <v>營二課</v>
          </cell>
        </row>
        <row r="27">
          <cell r="B27" t="str">
            <v>林瑞銘</v>
          </cell>
          <cell r="C27" t="str">
            <v>銷售顧問</v>
          </cell>
          <cell r="D27" t="str">
            <v>台北依德</v>
          </cell>
          <cell r="E27" t="str">
            <v>營二課</v>
          </cell>
        </row>
        <row r="28">
          <cell r="B28" t="str">
            <v>李坤霖</v>
          </cell>
          <cell r="C28" t="str">
            <v>銷售顧問</v>
          </cell>
          <cell r="D28" t="str">
            <v>台北依德</v>
          </cell>
          <cell r="E28" t="str">
            <v>營二課</v>
          </cell>
        </row>
        <row r="29">
          <cell r="B29" t="str">
            <v>董毅航</v>
          </cell>
          <cell r="C29" t="str">
            <v>銷售顧問</v>
          </cell>
          <cell r="D29" t="str">
            <v>台北依德</v>
          </cell>
          <cell r="E29" t="str">
            <v>營二課</v>
          </cell>
        </row>
        <row r="30">
          <cell r="B30" t="str">
            <v>周嘉南</v>
          </cell>
          <cell r="C30" t="str">
            <v>經理</v>
          </cell>
          <cell r="D30" t="str">
            <v>台北依德</v>
          </cell>
          <cell r="E30" t="str">
            <v>營三課</v>
          </cell>
        </row>
        <row r="31">
          <cell r="B31" t="str">
            <v>黃盛緯</v>
          </cell>
          <cell r="C31" t="str">
            <v>銷售顧問</v>
          </cell>
          <cell r="D31" t="str">
            <v>台北依德</v>
          </cell>
          <cell r="E31" t="str">
            <v>營三課</v>
          </cell>
        </row>
        <row r="32">
          <cell r="B32" t="str">
            <v>簡志勳</v>
          </cell>
          <cell r="C32" t="str">
            <v>銷售顧問</v>
          </cell>
          <cell r="D32" t="str">
            <v>台北依德</v>
          </cell>
          <cell r="E32" t="str">
            <v>營三課</v>
          </cell>
        </row>
        <row r="33">
          <cell r="B33" t="str">
            <v>賈勇華</v>
          </cell>
          <cell r="C33" t="str">
            <v>銷售顧問</v>
          </cell>
          <cell r="D33" t="str">
            <v>台北依德</v>
          </cell>
          <cell r="E33" t="str">
            <v>營三課</v>
          </cell>
        </row>
        <row r="34">
          <cell r="B34" t="str">
            <v>郭力嘉</v>
          </cell>
          <cell r="C34" t="str">
            <v>銷售顧問</v>
          </cell>
          <cell r="D34" t="str">
            <v>台北依德</v>
          </cell>
          <cell r="E34" t="str">
            <v>營三課</v>
          </cell>
        </row>
        <row r="35">
          <cell r="B35" t="str">
            <v>鄭英彥</v>
          </cell>
          <cell r="C35" t="str">
            <v>銷售顧問</v>
          </cell>
          <cell r="D35" t="str">
            <v>台北依德</v>
          </cell>
          <cell r="E35" t="str">
            <v>營三課</v>
          </cell>
        </row>
        <row r="36">
          <cell r="B36" t="str">
            <v>林謙慶</v>
          </cell>
          <cell r="C36" t="str">
            <v>銷售顧問</v>
          </cell>
          <cell r="D36" t="str">
            <v>台北依德</v>
          </cell>
          <cell r="E36" t="str">
            <v>營三課</v>
          </cell>
        </row>
        <row r="37">
          <cell r="B37" t="str">
            <v>林芳明</v>
          </cell>
          <cell r="C37" t="str">
            <v>銷售顧問</v>
          </cell>
          <cell r="D37" t="str">
            <v>台北依德</v>
          </cell>
          <cell r="E37" t="str">
            <v>營三課</v>
          </cell>
        </row>
        <row r="38">
          <cell r="B38" t="str">
            <v>李玄璸</v>
          </cell>
          <cell r="C38" t="str">
            <v>銷售顧問</v>
          </cell>
          <cell r="D38" t="str">
            <v>台北依德</v>
          </cell>
          <cell r="E38" t="str">
            <v>營三課</v>
          </cell>
        </row>
        <row r="39">
          <cell r="B39" t="str">
            <v>黃錦祥</v>
          </cell>
          <cell r="C39" t="str">
            <v>銷售顧問</v>
          </cell>
          <cell r="D39" t="str">
            <v>台北依德</v>
          </cell>
          <cell r="E39" t="str">
            <v>營三課</v>
          </cell>
        </row>
        <row r="40">
          <cell r="B40" t="str">
            <v>鍾岳霖</v>
          </cell>
          <cell r="C40" t="str">
            <v>銷售顧問</v>
          </cell>
          <cell r="D40" t="str">
            <v>台北依德</v>
          </cell>
          <cell r="E40" t="str">
            <v>營三課</v>
          </cell>
        </row>
        <row r="41">
          <cell r="B41" t="str">
            <v>高永照</v>
          </cell>
          <cell r="C41" t="str">
            <v>銷售顧問</v>
          </cell>
          <cell r="D41" t="str">
            <v>台北依德</v>
          </cell>
          <cell r="E41" t="str">
            <v>營三課</v>
          </cell>
        </row>
        <row r="42">
          <cell r="B42" t="str">
            <v>黃翠暖</v>
          </cell>
          <cell r="C42" t="str">
            <v>主任</v>
          </cell>
          <cell r="D42" t="str">
            <v>台北依德</v>
          </cell>
          <cell r="E42" t="str">
            <v>展間客服組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B45">
            <v>0</v>
          </cell>
          <cell r="E45">
            <v>0</v>
          </cell>
        </row>
        <row r="46">
          <cell r="B46">
            <v>0</v>
          </cell>
          <cell r="E4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/>
  <dimension ref="A1:CQ53"/>
  <sheetViews>
    <sheetView zoomScale="115" zoomScaleNormal="115" workbookViewId="0">
      <selection activeCell="BT19" sqref="BT19"/>
    </sheetView>
  </sheetViews>
  <sheetFormatPr defaultColWidth="9" defaultRowHeight="13.2"/>
  <cols>
    <col min="1" max="1" width="9.77734375" style="1" customWidth="1"/>
    <col min="2" max="2" width="10.77734375" style="8" customWidth="1"/>
    <col min="3" max="9" width="9.21875" style="7" hidden="1" customWidth="1"/>
    <col min="10" max="16" width="8.6640625" style="7" hidden="1" customWidth="1"/>
    <col min="17" max="18" width="8.6640625" style="56" hidden="1" customWidth="1"/>
    <col min="19" max="19" width="8.6640625" style="74" hidden="1" customWidth="1"/>
    <col min="20" max="20" width="8.6640625" style="56" hidden="1" customWidth="1"/>
    <col min="21" max="21" width="8.6640625" style="82" hidden="1" customWidth="1"/>
    <col min="22" max="22" width="8.6640625" style="56" hidden="1" customWidth="1"/>
    <col min="23" max="23" width="8.6640625" style="82" hidden="1" customWidth="1"/>
    <col min="24" max="30" width="8.6640625" style="7" hidden="1" customWidth="1"/>
    <col min="31" max="37" width="7.6640625" style="7" hidden="1" customWidth="1"/>
    <col min="38" max="65" width="8.6640625" style="7" hidden="1" customWidth="1"/>
    <col min="66" max="72" width="8.6640625" style="7" customWidth="1"/>
    <col min="73" max="86" width="8.6640625" style="7" hidden="1" customWidth="1"/>
    <col min="87" max="88" width="8.6640625" style="7" customWidth="1"/>
    <col min="89" max="89" width="8.6640625" style="82" customWidth="1"/>
    <col min="90" max="90" width="8.6640625" style="7" customWidth="1"/>
    <col min="91" max="91" width="8.6640625" style="82" customWidth="1"/>
    <col min="92" max="92" width="8.6640625" style="7" customWidth="1"/>
    <col min="93" max="93" width="8.6640625" style="82" customWidth="1"/>
    <col min="94" max="94" width="12" style="1" customWidth="1"/>
    <col min="95" max="95" width="12" style="7" customWidth="1"/>
    <col min="96" max="16384" width="9" style="1"/>
  </cols>
  <sheetData>
    <row r="1" spans="1:95" ht="15.75" customHeight="1" thickBot="1">
      <c r="A1" s="107" t="s">
        <v>158</v>
      </c>
      <c r="B1" s="107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5"/>
      <c r="R1" s="55"/>
      <c r="S1" s="72"/>
      <c r="T1" s="55"/>
      <c r="U1" s="80"/>
      <c r="V1" s="55"/>
      <c r="W1" s="80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80"/>
      <c r="CL1" s="49"/>
      <c r="CM1" s="80"/>
      <c r="CN1" s="49"/>
      <c r="CO1" s="80"/>
    </row>
    <row r="2" spans="1:95" ht="15" customHeight="1">
      <c r="A2" s="121" t="s">
        <v>144</v>
      </c>
      <c r="B2" s="123" t="s">
        <v>109</v>
      </c>
      <c r="C2" s="125">
        <v>1</v>
      </c>
      <c r="D2" s="126"/>
      <c r="E2" s="126"/>
      <c r="F2" s="126"/>
      <c r="G2" s="126"/>
      <c r="H2" s="126"/>
      <c r="I2" s="127"/>
      <c r="J2" s="125">
        <v>2</v>
      </c>
      <c r="K2" s="126"/>
      <c r="L2" s="126"/>
      <c r="M2" s="126"/>
      <c r="N2" s="126"/>
      <c r="O2" s="126"/>
      <c r="P2" s="128"/>
      <c r="Q2" s="125">
        <v>3</v>
      </c>
      <c r="R2" s="126"/>
      <c r="S2" s="126"/>
      <c r="T2" s="126"/>
      <c r="U2" s="126"/>
      <c r="V2" s="126"/>
      <c r="W2" s="127"/>
      <c r="X2" s="125">
        <v>4</v>
      </c>
      <c r="Y2" s="126"/>
      <c r="Z2" s="126"/>
      <c r="AA2" s="126"/>
      <c r="AB2" s="126"/>
      <c r="AC2" s="126"/>
      <c r="AD2" s="128"/>
      <c r="AE2" s="125">
        <v>5</v>
      </c>
      <c r="AF2" s="126"/>
      <c r="AG2" s="126"/>
      <c r="AH2" s="126"/>
      <c r="AI2" s="126"/>
      <c r="AJ2" s="126"/>
      <c r="AK2" s="127"/>
      <c r="AL2" s="125">
        <v>6</v>
      </c>
      <c r="AM2" s="126"/>
      <c r="AN2" s="126"/>
      <c r="AO2" s="126"/>
      <c r="AP2" s="126"/>
      <c r="AQ2" s="126"/>
      <c r="AR2" s="128"/>
      <c r="AS2" s="125">
        <v>7</v>
      </c>
      <c r="AT2" s="126"/>
      <c r="AU2" s="126"/>
      <c r="AV2" s="126"/>
      <c r="AW2" s="126"/>
      <c r="AX2" s="126"/>
      <c r="AY2" s="128"/>
      <c r="AZ2" s="125">
        <v>8</v>
      </c>
      <c r="BA2" s="126"/>
      <c r="BB2" s="126"/>
      <c r="BC2" s="126"/>
      <c r="BD2" s="126"/>
      <c r="BE2" s="126"/>
      <c r="BF2" s="128"/>
      <c r="BG2" s="125">
        <v>9</v>
      </c>
      <c r="BH2" s="126"/>
      <c r="BI2" s="126"/>
      <c r="BJ2" s="126"/>
      <c r="BK2" s="126"/>
      <c r="BL2" s="126"/>
      <c r="BM2" s="127"/>
      <c r="BN2" s="125">
        <v>10</v>
      </c>
      <c r="BO2" s="126"/>
      <c r="BP2" s="126"/>
      <c r="BQ2" s="126"/>
      <c r="BR2" s="126"/>
      <c r="BS2" s="126"/>
      <c r="BT2" s="128"/>
      <c r="BU2" s="125">
        <v>11</v>
      </c>
      <c r="BV2" s="126"/>
      <c r="BW2" s="126"/>
      <c r="BX2" s="126"/>
      <c r="BY2" s="126"/>
      <c r="BZ2" s="126"/>
      <c r="CA2" s="128"/>
      <c r="CB2" s="125">
        <v>12</v>
      </c>
      <c r="CC2" s="126"/>
      <c r="CD2" s="126"/>
      <c r="CE2" s="126"/>
      <c r="CF2" s="126"/>
      <c r="CG2" s="126"/>
      <c r="CH2" s="128"/>
      <c r="CI2" s="125" t="s">
        <v>145</v>
      </c>
      <c r="CJ2" s="126"/>
      <c r="CK2" s="126"/>
      <c r="CL2" s="126"/>
      <c r="CM2" s="126"/>
      <c r="CN2" s="126"/>
      <c r="CO2" s="127"/>
    </row>
    <row r="3" spans="1:95" ht="15" customHeight="1">
      <c r="A3" s="122"/>
      <c r="B3" s="124"/>
      <c r="C3" s="9" t="s">
        <v>110</v>
      </c>
      <c r="D3" s="10" t="s">
        <v>111</v>
      </c>
      <c r="E3" s="10" t="s">
        <v>112</v>
      </c>
      <c r="F3" s="10" t="s">
        <v>113</v>
      </c>
      <c r="G3" s="10" t="s">
        <v>112</v>
      </c>
      <c r="H3" s="10" t="s">
        <v>114</v>
      </c>
      <c r="I3" s="11" t="s">
        <v>112</v>
      </c>
      <c r="J3" s="9" t="s">
        <v>110</v>
      </c>
      <c r="K3" s="10" t="s">
        <v>111</v>
      </c>
      <c r="L3" s="10" t="s">
        <v>112</v>
      </c>
      <c r="M3" s="10" t="s">
        <v>113</v>
      </c>
      <c r="N3" s="10" t="s">
        <v>112</v>
      </c>
      <c r="O3" s="10" t="s">
        <v>114</v>
      </c>
      <c r="P3" s="11" t="s">
        <v>112</v>
      </c>
      <c r="Q3" s="57" t="s">
        <v>110</v>
      </c>
      <c r="R3" s="52" t="s">
        <v>111</v>
      </c>
      <c r="S3" s="53" t="s">
        <v>112</v>
      </c>
      <c r="T3" s="52" t="s">
        <v>113</v>
      </c>
      <c r="U3" s="81" t="s">
        <v>112</v>
      </c>
      <c r="V3" s="52" t="s">
        <v>114</v>
      </c>
      <c r="W3" s="84" t="s">
        <v>112</v>
      </c>
      <c r="X3" s="9" t="s">
        <v>110</v>
      </c>
      <c r="Y3" s="10" t="s">
        <v>111</v>
      </c>
      <c r="Z3" s="10" t="s">
        <v>112</v>
      </c>
      <c r="AA3" s="10" t="s">
        <v>113</v>
      </c>
      <c r="AB3" s="10" t="s">
        <v>112</v>
      </c>
      <c r="AC3" s="10" t="s">
        <v>114</v>
      </c>
      <c r="AD3" s="11" t="s">
        <v>112</v>
      </c>
      <c r="AE3" s="9" t="s">
        <v>110</v>
      </c>
      <c r="AF3" s="10" t="s">
        <v>111</v>
      </c>
      <c r="AG3" s="10" t="s">
        <v>112</v>
      </c>
      <c r="AH3" s="10" t="s">
        <v>113</v>
      </c>
      <c r="AI3" s="10" t="s">
        <v>112</v>
      </c>
      <c r="AJ3" s="10" t="s">
        <v>114</v>
      </c>
      <c r="AK3" s="11" t="s">
        <v>112</v>
      </c>
      <c r="AL3" s="9" t="s">
        <v>110</v>
      </c>
      <c r="AM3" s="10" t="s">
        <v>111</v>
      </c>
      <c r="AN3" s="10" t="s">
        <v>112</v>
      </c>
      <c r="AO3" s="10" t="s">
        <v>113</v>
      </c>
      <c r="AP3" s="10" t="s">
        <v>112</v>
      </c>
      <c r="AQ3" s="10" t="s">
        <v>114</v>
      </c>
      <c r="AR3" s="11" t="s">
        <v>112</v>
      </c>
      <c r="AS3" s="9" t="s">
        <v>146</v>
      </c>
      <c r="AT3" s="10" t="s">
        <v>28</v>
      </c>
      <c r="AU3" s="10" t="s">
        <v>147</v>
      </c>
      <c r="AV3" s="10" t="s">
        <v>38</v>
      </c>
      <c r="AW3" s="10" t="s">
        <v>147</v>
      </c>
      <c r="AX3" s="10" t="s">
        <v>148</v>
      </c>
      <c r="AY3" s="11" t="s">
        <v>147</v>
      </c>
      <c r="AZ3" s="9" t="s">
        <v>146</v>
      </c>
      <c r="BA3" s="10" t="s">
        <v>28</v>
      </c>
      <c r="BB3" s="10" t="s">
        <v>147</v>
      </c>
      <c r="BC3" s="10" t="s">
        <v>38</v>
      </c>
      <c r="BD3" s="10" t="s">
        <v>147</v>
      </c>
      <c r="BE3" s="10" t="s">
        <v>148</v>
      </c>
      <c r="BF3" s="11" t="s">
        <v>147</v>
      </c>
      <c r="BG3" s="9" t="s">
        <v>110</v>
      </c>
      <c r="BH3" s="10" t="s">
        <v>111</v>
      </c>
      <c r="BI3" s="10" t="s">
        <v>112</v>
      </c>
      <c r="BJ3" s="10" t="s">
        <v>113</v>
      </c>
      <c r="BK3" s="10" t="s">
        <v>112</v>
      </c>
      <c r="BL3" s="10" t="s">
        <v>114</v>
      </c>
      <c r="BM3" s="11" t="s">
        <v>112</v>
      </c>
      <c r="BN3" s="9" t="s">
        <v>146</v>
      </c>
      <c r="BO3" s="10" t="s">
        <v>28</v>
      </c>
      <c r="BP3" s="10" t="s">
        <v>147</v>
      </c>
      <c r="BQ3" s="10" t="s">
        <v>38</v>
      </c>
      <c r="BR3" s="10" t="s">
        <v>147</v>
      </c>
      <c r="BS3" s="10" t="s">
        <v>148</v>
      </c>
      <c r="BT3" s="11" t="s">
        <v>147</v>
      </c>
      <c r="BU3" s="9" t="s">
        <v>110</v>
      </c>
      <c r="BV3" s="10" t="s">
        <v>111</v>
      </c>
      <c r="BW3" s="12" t="s">
        <v>112</v>
      </c>
      <c r="BX3" s="10" t="s">
        <v>113</v>
      </c>
      <c r="BY3" s="12" t="s">
        <v>112</v>
      </c>
      <c r="BZ3" s="10" t="s">
        <v>114</v>
      </c>
      <c r="CA3" s="12" t="s">
        <v>112</v>
      </c>
      <c r="CB3" s="9" t="s">
        <v>110</v>
      </c>
      <c r="CC3" s="10" t="s">
        <v>111</v>
      </c>
      <c r="CD3" s="10" t="s">
        <v>112</v>
      </c>
      <c r="CE3" s="10" t="s">
        <v>113</v>
      </c>
      <c r="CF3" s="10" t="s">
        <v>112</v>
      </c>
      <c r="CG3" s="10" t="s">
        <v>114</v>
      </c>
      <c r="CH3" s="109" t="s">
        <v>112</v>
      </c>
      <c r="CI3" s="9" t="s">
        <v>110</v>
      </c>
      <c r="CJ3" s="10" t="s">
        <v>111</v>
      </c>
      <c r="CK3" s="12" t="s">
        <v>112</v>
      </c>
      <c r="CL3" s="10" t="s">
        <v>113</v>
      </c>
      <c r="CM3" s="12" t="s">
        <v>112</v>
      </c>
      <c r="CN3" s="10" t="s">
        <v>114</v>
      </c>
      <c r="CO3" s="87" t="s">
        <v>112</v>
      </c>
      <c r="CP3" s="13"/>
      <c r="CQ3" s="14"/>
    </row>
    <row r="4" spans="1:95" ht="12" customHeight="1">
      <c r="A4" s="132" t="s">
        <v>115</v>
      </c>
      <c r="B4" s="108" t="s">
        <v>116</v>
      </c>
      <c r="C4" s="9">
        <v>2</v>
      </c>
      <c r="D4" s="10">
        <v>0</v>
      </c>
      <c r="E4" s="15">
        <v>0</v>
      </c>
      <c r="F4" s="10">
        <v>0</v>
      </c>
      <c r="G4" s="15">
        <v>0</v>
      </c>
      <c r="H4" s="10">
        <v>2</v>
      </c>
      <c r="I4" s="36">
        <v>1</v>
      </c>
      <c r="J4" s="9">
        <v>3</v>
      </c>
      <c r="K4" s="10">
        <v>0</v>
      </c>
      <c r="L4" s="15">
        <v>0</v>
      </c>
      <c r="M4" s="10">
        <v>1</v>
      </c>
      <c r="N4" s="15">
        <v>0.33333333333333331</v>
      </c>
      <c r="O4" s="10">
        <v>2</v>
      </c>
      <c r="P4" s="15">
        <v>0.66666666666666663</v>
      </c>
      <c r="Q4" s="57">
        <v>3</v>
      </c>
      <c r="R4" s="52">
        <v>0</v>
      </c>
      <c r="S4" s="75">
        <v>0</v>
      </c>
      <c r="T4" s="52">
        <v>0</v>
      </c>
      <c r="U4" s="12">
        <v>0</v>
      </c>
      <c r="V4" s="52">
        <v>3</v>
      </c>
      <c r="W4" s="12">
        <v>1</v>
      </c>
      <c r="X4" s="94">
        <f>COUNTIFS('(有望系統)_有望轉現有_01-10(累)'!$E:$E,$B4,'(有望系統)_有望轉現有_01-10(累)'!$CJ:$CJ,"04")</f>
        <v>0</v>
      </c>
      <c r="Y4" s="52">
        <f>COUNTIFS('(有望系統)_有望轉現有_01-10(累)'!$E:$E,$B4,'(有望系統)_有望轉現有_01-10(累)'!$CJ:$CJ,"04",'(有望系統)_有望轉現有_01-10(累)'!$AD:$AD,"客戶自行拜訪展示中心")+COUNTIFS('(有望系統)_有望轉現有_01-10(累)'!$E:$E,$B4,'(有望系統)_有望轉現有_01-10(累)'!$CJ:$CJ,"04",'(有望系統)_有望轉現有_01-10(累)'!$AD:$AD,"其它=&gt;客戶透過電話/傳真/電子郵件自行聯絡經銷商")</f>
        <v>0</v>
      </c>
      <c r="Z4" s="75" t="str">
        <f>IF(X4=0,"",Y4/X4)</f>
        <v/>
      </c>
      <c r="AA4" s="52">
        <f>COUNTIFS('(有望系統)_有望轉現有_01-10(累)'!$E:$E,$B4,'(有望系統)_有望轉現有_01-10(累)'!$CJ:$CJ,"04",'(有望系統)_有望轉現有_01-10(累)'!$AD:$AD,"業代現有客戶再購")</f>
        <v>0</v>
      </c>
      <c r="AB4" s="75" t="str">
        <f>IF(X4=0,"",AA4/X4)</f>
        <v/>
      </c>
      <c r="AC4" s="52">
        <f>X4-AA4-Y4</f>
        <v>0</v>
      </c>
      <c r="AD4" s="75" t="str">
        <f>IF(X4=0,"",AC4/X4)</f>
        <v/>
      </c>
      <c r="AE4" s="94">
        <v>3</v>
      </c>
      <c r="AF4" s="52">
        <v>0</v>
      </c>
      <c r="AG4" s="75">
        <v>0</v>
      </c>
      <c r="AH4" s="52">
        <v>1</v>
      </c>
      <c r="AI4" s="75">
        <v>0.33333333333333331</v>
      </c>
      <c r="AJ4" s="52">
        <v>2</v>
      </c>
      <c r="AK4" s="75">
        <v>0.66666666666666663</v>
      </c>
      <c r="AL4" s="57">
        <v>5</v>
      </c>
      <c r="AM4" s="52">
        <v>0</v>
      </c>
      <c r="AN4" s="12">
        <v>0</v>
      </c>
      <c r="AO4" s="52">
        <v>2</v>
      </c>
      <c r="AP4" s="12">
        <v>0.4</v>
      </c>
      <c r="AQ4" s="52">
        <v>3</v>
      </c>
      <c r="AR4" s="12">
        <v>0.6</v>
      </c>
      <c r="AS4" s="57">
        <v>3</v>
      </c>
      <c r="AT4" s="52">
        <v>0</v>
      </c>
      <c r="AU4" s="12">
        <v>0</v>
      </c>
      <c r="AV4" s="52">
        <v>1</v>
      </c>
      <c r="AW4" s="12">
        <v>0.33333333333333331</v>
      </c>
      <c r="AX4" s="52">
        <v>2</v>
      </c>
      <c r="AY4" s="12">
        <v>0.66666666666666663</v>
      </c>
      <c r="AZ4" s="57">
        <v>3</v>
      </c>
      <c r="BA4" s="52">
        <v>0</v>
      </c>
      <c r="BB4" s="12">
        <v>0</v>
      </c>
      <c r="BC4" s="52">
        <v>1</v>
      </c>
      <c r="BD4" s="12">
        <v>0.33333333333333331</v>
      </c>
      <c r="BE4" s="52">
        <v>2</v>
      </c>
      <c r="BF4" s="12">
        <v>0.66666666666666663</v>
      </c>
      <c r="BG4" s="57">
        <v>0</v>
      </c>
      <c r="BH4" s="52">
        <v>0</v>
      </c>
      <c r="BI4" s="115" t="s">
        <v>157</v>
      </c>
      <c r="BJ4" s="52">
        <v>0</v>
      </c>
      <c r="BK4" s="115" t="s">
        <v>157</v>
      </c>
      <c r="BL4" s="52">
        <v>0</v>
      </c>
      <c r="BM4" s="115" t="s">
        <v>157</v>
      </c>
      <c r="BN4" s="57">
        <f>COUNTIFS('(有望系統)_有望轉現有_01-10(累)'!$E:$E,$B4,'(有望系統)_有望轉現有_01-10(累)'!$CJ:$CJ,"10")</f>
        <v>0</v>
      </c>
      <c r="BO4" s="52">
        <f>COUNTIFS('(有望系統)_有望轉現有_01-10(累)'!$E:$E,$B4,'(有望系統)_有望轉現有_01-10(累)'!$CJ:$CJ,"10",'(有望系統)_有望轉現有_01-10(累)'!$AD:$AD,"客戶自行拜訪展示中心")+COUNTIFS('(有望系統)_有望轉現有_01-10(累)'!$E:$E,$B4,'(有望系統)_有望轉現有_01-10(累)'!$CJ:$CJ,"10",'(有望系統)_有望轉現有_01-10(累)'!$AD:$AD,"其它=&gt;客戶透過電話/傳真/電子郵件自行聯絡經銷商")</f>
        <v>0</v>
      </c>
      <c r="BP4" s="12" t="str">
        <f t="shared" ref="BP4:BP5" si="0">IF(BN4=0,"",BO4/BN4)</f>
        <v/>
      </c>
      <c r="BQ4" s="52">
        <f>COUNTIFS('(有望系統)_有望轉現有_01-10(累)'!$E:$E,$B4,'(有望系統)_有望轉現有_01-10(累)'!$CJ:$CJ,"10",'(有望系統)_有望轉現有_01-10(累)'!$AD:$AD,"業代現有客戶再購")</f>
        <v>0</v>
      </c>
      <c r="BR4" s="12" t="str">
        <f t="shared" ref="BR4:BR5" si="1">IF(BN4=0,"",BQ4/BN4)</f>
        <v/>
      </c>
      <c r="BS4" s="52">
        <f t="shared" ref="BS4:BS5" si="2">BN4-BQ4-BO4</f>
        <v>0</v>
      </c>
      <c r="BT4" s="12" t="str">
        <f t="shared" ref="BT4:BT5" si="3">IF(BN4=0,"",BS4/BN4)</f>
        <v/>
      </c>
      <c r="BU4" s="57"/>
      <c r="BV4" s="52"/>
      <c r="BW4" s="68"/>
      <c r="BX4" s="52"/>
      <c r="BY4" s="68"/>
      <c r="BZ4" s="52"/>
      <c r="CA4" s="68"/>
      <c r="CB4" s="57"/>
      <c r="CC4" s="52"/>
      <c r="CD4" s="68"/>
      <c r="CE4" s="52"/>
      <c r="CF4" s="68"/>
      <c r="CG4" s="52"/>
      <c r="CH4" s="68"/>
      <c r="CI4" s="9">
        <f>C4+J4+Q4+X4+AE4+AL4+AS4+AZ4+BG4+BN4+BU4+CB4</f>
        <v>22</v>
      </c>
      <c r="CJ4" s="10">
        <f>D4+K4+R4+Y4+AF4+AM4+AT4+BA4+BH4+BO4+BV4+CC4</f>
        <v>0</v>
      </c>
      <c r="CK4" s="82">
        <f t="shared" ref="CK4:CK6" si="4">IF(CI4=0,"",CJ4/CI4)</f>
        <v>0</v>
      </c>
      <c r="CL4" s="51">
        <f>F4+M4+T4+AA4+AH4+AO4+AV4+BC4+BJ4+BQ4+BX4+CE4</f>
        <v>6</v>
      </c>
      <c r="CM4" s="12">
        <f t="shared" ref="CM4:CM45" si="5">IF(CI4=0,"",CL4/CI4)</f>
        <v>0.27272727272727271</v>
      </c>
      <c r="CN4" s="10">
        <f>H4+O4+V4+AC4+AJ4+AQ4+AX4+BE4+BL4+BS4+BZ4+CG4</f>
        <v>16</v>
      </c>
      <c r="CO4" s="87">
        <f t="shared" ref="CO4:CO6" si="6">IF(CI4=0,"",CN4/CI4)</f>
        <v>0.72727272727272729</v>
      </c>
      <c r="CQ4" s="16"/>
    </row>
    <row r="5" spans="1:95" ht="12" customHeight="1">
      <c r="A5" s="133"/>
      <c r="B5" s="17" t="s">
        <v>13</v>
      </c>
      <c r="C5" s="9">
        <v>6</v>
      </c>
      <c r="D5" s="10">
        <v>0</v>
      </c>
      <c r="E5" s="15">
        <v>0</v>
      </c>
      <c r="F5" s="10">
        <v>2</v>
      </c>
      <c r="G5" s="15">
        <v>0.33333333333333331</v>
      </c>
      <c r="H5" s="10">
        <v>4</v>
      </c>
      <c r="I5" s="36">
        <v>0.66666666666666663</v>
      </c>
      <c r="J5" s="9">
        <v>2</v>
      </c>
      <c r="K5" s="10">
        <v>0</v>
      </c>
      <c r="L5" s="15">
        <v>0</v>
      </c>
      <c r="M5" s="10">
        <v>0</v>
      </c>
      <c r="N5" s="15">
        <v>0</v>
      </c>
      <c r="O5" s="10">
        <v>2</v>
      </c>
      <c r="P5" s="15">
        <v>1</v>
      </c>
      <c r="Q5" s="57">
        <v>4</v>
      </c>
      <c r="R5" s="52">
        <v>0</v>
      </c>
      <c r="S5" s="75">
        <v>0</v>
      </c>
      <c r="T5" s="52">
        <v>3</v>
      </c>
      <c r="U5" s="12">
        <v>0.75</v>
      </c>
      <c r="V5" s="52">
        <v>1</v>
      </c>
      <c r="W5" s="12">
        <v>0.25</v>
      </c>
      <c r="X5" s="57">
        <f>COUNTIFS('(有望系統)_有望轉現有_01-10(累)'!E:E,B5,'(有望系統)_有望轉現有_01-10(累)'!CJ:CJ,"04")</f>
        <v>0</v>
      </c>
      <c r="Y5" s="52">
        <f>COUNTIFS('(有望系統)_有望轉現有_01-10(累)'!E:E,B5,'(有望系統)_有望轉現有_01-10(累)'!CJ:CJ,"04",'(有望系統)_有望轉現有_01-10(累)'!AD:AD,"客戶自行拜訪展示中心")+COUNTIFS('(有望系統)_有望轉現有_01-10(累)'!E:E,I5,'(有望系統)_有望轉現有_01-10(累)'!AD:AD,"其它=&gt;客戶透過電話/傳真/電子郵件自行聯絡經銷商")</f>
        <v>0</v>
      </c>
      <c r="Z5" s="75" t="str">
        <f t="shared" ref="Z5" si="7">IF(X5=0,"",Y5/X5)</f>
        <v/>
      </c>
      <c r="AA5" s="52">
        <f>COUNTIFS('(有望系統)_有望轉現有_01-10(累)'!E:E,B5,'(有望系統)_有望轉現有_01-10(累)'!CJ:CJ,"04",'(有望系統)_有望轉現有_01-10(累)'!AD:AD,"業代現有客戶再購")</f>
        <v>0</v>
      </c>
      <c r="AB5" s="75" t="str">
        <f t="shared" ref="AB5" si="8">IF(X5=0,"",AA5/X5)</f>
        <v/>
      </c>
      <c r="AC5" s="52">
        <f t="shared" ref="AC5:AC6" si="9">X5-AA5-Y5</f>
        <v>0</v>
      </c>
      <c r="AD5" s="75" t="str">
        <f>IF(X5=0,"",AC5/X5)</f>
        <v/>
      </c>
      <c r="AE5" s="94">
        <v>4</v>
      </c>
      <c r="AF5" s="52">
        <v>0</v>
      </c>
      <c r="AG5" s="75">
        <v>0</v>
      </c>
      <c r="AH5" s="52">
        <v>1</v>
      </c>
      <c r="AI5" s="75">
        <v>0.25</v>
      </c>
      <c r="AJ5" s="52">
        <v>3</v>
      </c>
      <c r="AK5" s="75">
        <v>0.75</v>
      </c>
      <c r="AL5" s="57">
        <v>2</v>
      </c>
      <c r="AM5" s="52">
        <v>0</v>
      </c>
      <c r="AN5" s="12">
        <v>0</v>
      </c>
      <c r="AO5" s="52">
        <v>2</v>
      </c>
      <c r="AP5" s="12">
        <v>1</v>
      </c>
      <c r="AQ5" s="52">
        <v>0</v>
      </c>
      <c r="AR5" s="12">
        <v>0</v>
      </c>
      <c r="AS5" s="57">
        <v>4</v>
      </c>
      <c r="AT5" s="52">
        <v>0</v>
      </c>
      <c r="AU5" s="12">
        <v>0</v>
      </c>
      <c r="AV5" s="52">
        <v>3</v>
      </c>
      <c r="AW5" s="12">
        <v>0.75</v>
      </c>
      <c r="AX5" s="52">
        <v>1</v>
      </c>
      <c r="AY5" s="12">
        <v>0.25</v>
      </c>
      <c r="AZ5" s="57">
        <v>2</v>
      </c>
      <c r="BA5" s="52">
        <v>0</v>
      </c>
      <c r="BB5" s="12">
        <v>0</v>
      </c>
      <c r="BC5" s="52">
        <v>1</v>
      </c>
      <c r="BD5" s="12">
        <v>0.5</v>
      </c>
      <c r="BE5" s="52">
        <v>1</v>
      </c>
      <c r="BF5" s="12">
        <v>0.5</v>
      </c>
      <c r="BG5" s="57">
        <v>3</v>
      </c>
      <c r="BH5" s="52">
        <v>0</v>
      </c>
      <c r="BI5" s="12">
        <v>0</v>
      </c>
      <c r="BJ5" s="52">
        <v>2</v>
      </c>
      <c r="BK5" s="12">
        <v>0.66666666666666663</v>
      </c>
      <c r="BL5" s="52">
        <v>1</v>
      </c>
      <c r="BM5" s="12">
        <v>0.33333333333333331</v>
      </c>
      <c r="BN5" s="57">
        <f>COUNTIFS('(有望系統)_有望轉現有_01-10(累)'!$E:$E,$B5,'(有望系統)_有望轉現有_01-10(累)'!$CJ:$CJ,"10")</f>
        <v>0</v>
      </c>
      <c r="BO5" s="52">
        <f>COUNTIFS('(有望系統)_有望轉現有_01-10(累)'!$E:$E,$B5,'(有望系統)_有望轉現有_01-10(累)'!$CJ:$CJ,"10",'(有望系統)_有望轉現有_01-10(累)'!$AD:$AD,"客戶自行拜訪展示中心")+COUNTIFS('(有望系統)_有望轉現有_01-10(累)'!$E:$E,$B5,'(有望系統)_有望轉現有_01-10(累)'!$CJ:$CJ,"10",'(有望系統)_有望轉現有_01-10(累)'!$AD:$AD,"其它=&gt;客戶透過電話/傳真/電子郵件自行聯絡經銷商")</f>
        <v>0</v>
      </c>
      <c r="BP5" s="12" t="str">
        <f t="shared" si="0"/>
        <v/>
      </c>
      <c r="BQ5" s="52">
        <f>COUNTIFS('(有望系統)_有望轉現有_01-10(累)'!$E:$E,$B5,'(有望系統)_有望轉現有_01-10(累)'!$CJ:$CJ,"10",'(有望系統)_有望轉現有_01-10(累)'!$AD:$AD,"業代現有客戶再購")</f>
        <v>0</v>
      </c>
      <c r="BR5" s="12" t="str">
        <f t="shared" si="1"/>
        <v/>
      </c>
      <c r="BS5" s="52">
        <f t="shared" si="2"/>
        <v>0</v>
      </c>
      <c r="BT5" s="12" t="str">
        <f t="shared" si="3"/>
        <v/>
      </c>
      <c r="BU5" s="57"/>
      <c r="BV5" s="52"/>
      <c r="BW5" s="68"/>
      <c r="BX5" s="52"/>
      <c r="BY5" s="68"/>
      <c r="BZ5" s="52"/>
      <c r="CA5" s="68"/>
      <c r="CB5" s="57"/>
      <c r="CC5" s="52"/>
      <c r="CD5" s="68"/>
      <c r="CE5" s="52"/>
      <c r="CF5" s="68"/>
      <c r="CG5" s="52"/>
      <c r="CH5" s="68"/>
      <c r="CI5" s="9">
        <f t="shared" ref="CI5:CJ6" si="10">C5+J5+Q5+X5+AE5+AL5+AS5+AZ5+BG5+BN5+BU5+CB5</f>
        <v>27</v>
      </c>
      <c r="CJ5" s="10">
        <f t="shared" si="10"/>
        <v>0</v>
      </c>
      <c r="CK5" s="12">
        <f t="shared" si="4"/>
        <v>0</v>
      </c>
      <c r="CL5" s="10">
        <f t="shared" ref="CL5:CL6" si="11">F5+M5+T5+AA5+AH5+AO5+AV5+BC5+BJ5+BQ5+BX5+CE5</f>
        <v>14</v>
      </c>
      <c r="CM5" s="12">
        <f t="shared" si="5"/>
        <v>0.51851851851851849</v>
      </c>
      <c r="CN5" s="10">
        <f t="shared" ref="CN5:CN6" si="12">H5+O5+V5+AC5+AJ5+AQ5+AX5+BE5+BL5+BS5+BZ5+CG5</f>
        <v>13</v>
      </c>
      <c r="CO5" s="87">
        <f t="shared" si="6"/>
        <v>0.48148148148148145</v>
      </c>
      <c r="CQ5" s="16"/>
    </row>
    <row r="6" spans="1:95" ht="12" customHeight="1">
      <c r="A6" s="133"/>
      <c r="B6" s="108" t="s">
        <v>117</v>
      </c>
      <c r="C6" s="9">
        <v>4</v>
      </c>
      <c r="D6" s="10">
        <v>0</v>
      </c>
      <c r="E6" s="15">
        <v>0</v>
      </c>
      <c r="F6" s="10">
        <v>0</v>
      </c>
      <c r="G6" s="15">
        <v>0</v>
      </c>
      <c r="H6" s="10">
        <v>4</v>
      </c>
      <c r="I6" s="36">
        <v>1</v>
      </c>
      <c r="J6" s="9">
        <v>0</v>
      </c>
      <c r="K6" s="10">
        <v>0</v>
      </c>
      <c r="L6" s="15">
        <v>0</v>
      </c>
      <c r="M6" s="10">
        <v>0</v>
      </c>
      <c r="N6" s="15">
        <v>0</v>
      </c>
      <c r="O6" s="10">
        <v>0</v>
      </c>
      <c r="P6" s="15">
        <v>0</v>
      </c>
      <c r="Q6" s="57">
        <v>2</v>
      </c>
      <c r="R6" s="52">
        <v>0</v>
      </c>
      <c r="S6" s="75">
        <v>0</v>
      </c>
      <c r="T6" s="52">
        <v>0</v>
      </c>
      <c r="U6" s="12">
        <v>0</v>
      </c>
      <c r="V6" s="52">
        <v>2</v>
      </c>
      <c r="W6" s="12">
        <v>0</v>
      </c>
      <c r="X6" s="57">
        <f>COUNTIFS('(有望系統)_有望轉現有_01-10(累)'!E:E,B6,'(有望系統)_有望轉現有_01-10(累)'!CJ:CJ,"04")</f>
        <v>0</v>
      </c>
      <c r="Y6" s="52">
        <f>COUNTIFS('(有望系統)_有望轉現有_01-10(累)'!E:E,B6,'(有望系統)_有望轉現有_01-10(累)'!CJ:CJ,"04",'(有望系統)_有望轉現有_01-10(累)'!AD:AD,"客戶自行拜訪展示中心")+COUNTIFS('(有望系統)_有望轉現有_01-10(累)'!E:E,I6,'(有望系統)_有望轉現有_01-10(累)'!AD:AD,"其它=&gt;客戶透過電話/傳真/電子郵件自行聯絡經銷商")</f>
        <v>0</v>
      </c>
      <c r="Z6" s="75">
        <v>0</v>
      </c>
      <c r="AA6" s="52">
        <f>COUNTIFS('(有望系統)_有望轉現有_01-10(累)'!E:E,B6,'(有望系統)_有望轉現有_01-10(累)'!CJ:CJ,"04",'(有望系統)_有望轉現有_01-10(累)'!AD:AD,"業代現有客戶再購")</f>
        <v>0</v>
      </c>
      <c r="AB6" s="75">
        <v>0</v>
      </c>
      <c r="AC6" s="52">
        <f t="shared" si="9"/>
        <v>0</v>
      </c>
      <c r="AD6" s="75">
        <v>0</v>
      </c>
      <c r="AE6" s="94">
        <v>0</v>
      </c>
      <c r="AF6" s="52">
        <v>0</v>
      </c>
      <c r="AG6" s="75">
        <v>0</v>
      </c>
      <c r="AH6" s="52">
        <v>0</v>
      </c>
      <c r="AI6" s="75">
        <v>0</v>
      </c>
      <c r="AJ6" s="52">
        <v>0</v>
      </c>
      <c r="AK6" s="75">
        <v>0</v>
      </c>
      <c r="AL6" s="57">
        <v>0</v>
      </c>
      <c r="AM6" s="52">
        <v>0</v>
      </c>
      <c r="AN6" s="12" t="s">
        <v>137</v>
      </c>
      <c r="AO6" s="52">
        <v>0</v>
      </c>
      <c r="AP6" s="12" t="s">
        <v>137</v>
      </c>
      <c r="AQ6" s="52">
        <v>0</v>
      </c>
      <c r="AR6" s="12" t="s">
        <v>137</v>
      </c>
      <c r="AS6" s="57">
        <v>0</v>
      </c>
      <c r="AT6" s="52">
        <v>0</v>
      </c>
      <c r="AU6" s="12" t="s">
        <v>137</v>
      </c>
      <c r="AV6" s="52">
        <v>0</v>
      </c>
      <c r="AW6" s="12" t="s">
        <v>137</v>
      </c>
      <c r="AX6" s="52">
        <v>0</v>
      </c>
      <c r="AY6" s="12" t="s">
        <v>137</v>
      </c>
      <c r="AZ6" s="57">
        <v>0</v>
      </c>
      <c r="BA6" s="52">
        <v>0</v>
      </c>
      <c r="BB6" s="12" t="s">
        <v>149</v>
      </c>
      <c r="BC6" s="52">
        <v>0</v>
      </c>
      <c r="BD6" s="12" t="s">
        <v>137</v>
      </c>
      <c r="BE6" s="52">
        <v>0</v>
      </c>
      <c r="BF6" s="12" t="s">
        <v>149</v>
      </c>
      <c r="BG6" s="57">
        <v>2</v>
      </c>
      <c r="BH6" s="52">
        <v>0</v>
      </c>
      <c r="BI6" s="12">
        <v>0</v>
      </c>
      <c r="BJ6" s="52">
        <v>0</v>
      </c>
      <c r="BK6" s="12">
        <v>0</v>
      </c>
      <c r="BL6" s="52">
        <v>2</v>
      </c>
      <c r="BM6" s="12">
        <v>1</v>
      </c>
      <c r="BN6" s="57">
        <f>COUNTIFS('(有望系統)_有望轉現有_01-10(累)'!$E:$E,$B6,'(有望系統)_有望轉現有_01-10(累)'!$CJ:$CJ,"10")</f>
        <v>0</v>
      </c>
      <c r="BO6" s="52">
        <f>COUNTIFS('(有望系統)_有望轉現有_01-10(累)'!$E:$E,$B6,'(有望系統)_有望轉現有_01-10(累)'!$CJ:$CJ,"10",'(有望系統)_有望轉現有_01-10(累)'!$AD:$AD,"客戶自行拜訪展示中心")+COUNTIFS('(有望系統)_有望轉現有_01-10(累)'!$E:$E,$B6,'(有望系統)_有望轉現有_01-10(累)'!$CJ:$CJ,"10",'(有望系統)_有望轉現有_01-10(累)'!$AD:$AD,"其它=&gt;客戶透過電話/傳真/電子郵件自行聯絡經銷商")</f>
        <v>0</v>
      </c>
      <c r="BP6" s="12" t="str">
        <f t="shared" ref="BP6" si="13">IF(BN6=0,"",BO6/BN6)</f>
        <v/>
      </c>
      <c r="BQ6" s="52">
        <f>COUNTIFS('(有望系統)_有望轉現有_01-10(累)'!$E:$E,$B6,'(有望系統)_有望轉現有_01-10(累)'!$CJ:$CJ,"10",'(有望系統)_有望轉現有_01-10(累)'!$AD:$AD,"業代現有客戶再購")</f>
        <v>0</v>
      </c>
      <c r="BR6" s="12" t="str">
        <f t="shared" ref="BR6:BR19" si="14">IF(BN6=0,"",BQ6/BN6)</f>
        <v/>
      </c>
      <c r="BS6" s="52">
        <f t="shared" ref="BS6" si="15">BN6-BQ6-BO6</f>
        <v>0</v>
      </c>
      <c r="BT6" s="12" t="str">
        <f t="shared" ref="BT6" si="16">IF(BN6=0,"",BS6/BN6)</f>
        <v/>
      </c>
      <c r="BU6" s="57"/>
      <c r="BV6" s="52"/>
      <c r="BW6" s="68"/>
      <c r="BX6" s="52"/>
      <c r="BY6" s="68"/>
      <c r="BZ6" s="52"/>
      <c r="CA6" s="68"/>
      <c r="CB6" s="57"/>
      <c r="CC6" s="52"/>
      <c r="CD6" s="68"/>
      <c r="CE6" s="52"/>
      <c r="CF6" s="68"/>
      <c r="CG6" s="52"/>
      <c r="CH6" s="68"/>
      <c r="CI6" s="9">
        <f t="shared" si="10"/>
        <v>8</v>
      </c>
      <c r="CJ6" s="10">
        <f t="shared" si="10"/>
        <v>0</v>
      </c>
      <c r="CK6" s="12">
        <f t="shared" si="4"/>
        <v>0</v>
      </c>
      <c r="CL6" s="10">
        <f t="shared" si="11"/>
        <v>0</v>
      </c>
      <c r="CM6" s="12">
        <f t="shared" si="5"/>
        <v>0</v>
      </c>
      <c r="CN6" s="10">
        <f t="shared" si="12"/>
        <v>8</v>
      </c>
      <c r="CO6" s="87">
        <f t="shared" si="6"/>
        <v>1</v>
      </c>
      <c r="CQ6" s="16"/>
    </row>
    <row r="7" spans="1:95" ht="12" customHeight="1">
      <c r="A7" s="134"/>
      <c r="B7" s="18" t="s">
        <v>119</v>
      </c>
      <c r="C7" s="19">
        <v>12</v>
      </c>
      <c r="D7" s="20">
        <v>0</v>
      </c>
      <c r="E7" s="21">
        <v>0</v>
      </c>
      <c r="F7" s="20">
        <v>2</v>
      </c>
      <c r="G7" s="21">
        <v>0.16666666666666666</v>
      </c>
      <c r="H7" s="20">
        <v>10</v>
      </c>
      <c r="I7" s="22">
        <v>0.83333333333333337</v>
      </c>
      <c r="J7" s="19">
        <v>5</v>
      </c>
      <c r="K7" s="20">
        <v>0</v>
      </c>
      <c r="L7" s="21">
        <f>IF(J7=0,"",K7/J7)</f>
        <v>0</v>
      </c>
      <c r="M7" s="20">
        <v>1</v>
      </c>
      <c r="N7" s="21">
        <f t="shared" ref="N7" si="17">IF(J7=0,"",M7/J7)</f>
        <v>0.2</v>
      </c>
      <c r="O7" s="20">
        <v>4</v>
      </c>
      <c r="P7" s="22">
        <f>IF(J7=0,"",O7/J7)</f>
        <v>0.8</v>
      </c>
      <c r="Q7" s="58">
        <v>9</v>
      </c>
      <c r="R7" s="59">
        <v>0</v>
      </c>
      <c r="S7" s="76">
        <f>IF(Q7=0,"",R7/Q7)</f>
        <v>0</v>
      </c>
      <c r="T7" s="62">
        <v>3</v>
      </c>
      <c r="U7" s="76">
        <f t="shared" ref="U7" si="18">IF(Q7=0,"",T7/Q7)</f>
        <v>0.33333333333333331</v>
      </c>
      <c r="V7" s="62">
        <v>6</v>
      </c>
      <c r="W7" s="73">
        <f>IF(Q7=0,"",V7/Q7)</f>
        <v>0.66666666666666663</v>
      </c>
      <c r="X7" s="19">
        <f>SUM(X4:X6)</f>
        <v>0</v>
      </c>
      <c r="Y7" s="20">
        <f>SUM(Y4:Y6)</f>
        <v>0</v>
      </c>
      <c r="Z7" s="23" t="str">
        <f>IF(X7=0,"",Y7/X7)</f>
        <v/>
      </c>
      <c r="AA7" s="20">
        <f>SUM(AA4:AA6)</f>
        <v>0</v>
      </c>
      <c r="AB7" s="23" t="str">
        <f t="shared" ref="AB7" si="19">IF(X7=0,"",AA7/X7)</f>
        <v/>
      </c>
      <c r="AC7" s="20">
        <f>SUM(AC4:AC6)</f>
        <v>0</v>
      </c>
      <c r="AD7" s="85" t="str">
        <f>IF(X7=0,"",AC7/X7)</f>
        <v/>
      </c>
      <c r="AE7" s="19">
        <v>7</v>
      </c>
      <c r="AF7" s="20">
        <v>0</v>
      </c>
      <c r="AG7" s="23">
        <v>0</v>
      </c>
      <c r="AH7" s="20">
        <v>2</v>
      </c>
      <c r="AI7" s="23">
        <v>0.2857142857142857</v>
      </c>
      <c r="AJ7" s="20">
        <v>5</v>
      </c>
      <c r="AK7" s="85">
        <v>0.7142857142857143</v>
      </c>
      <c r="AL7" s="19">
        <v>7</v>
      </c>
      <c r="AM7" s="20">
        <v>0</v>
      </c>
      <c r="AN7" s="23">
        <v>0</v>
      </c>
      <c r="AO7" s="20">
        <v>4</v>
      </c>
      <c r="AP7" s="23">
        <v>0.5714285714285714</v>
      </c>
      <c r="AQ7" s="20">
        <v>3</v>
      </c>
      <c r="AR7" s="85">
        <v>0.42857142857142855</v>
      </c>
      <c r="AS7" s="19">
        <v>7</v>
      </c>
      <c r="AT7" s="20">
        <v>0</v>
      </c>
      <c r="AU7" s="23">
        <v>0</v>
      </c>
      <c r="AV7" s="20">
        <v>4</v>
      </c>
      <c r="AW7" s="23">
        <v>0.5714285714285714</v>
      </c>
      <c r="AX7" s="20">
        <v>3</v>
      </c>
      <c r="AY7" s="85">
        <v>0.42857142857142855</v>
      </c>
      <c r="AZ7" s="19">
        <v>5</v>
      </c>
      <c r="BA7" s="20">
        <v>0</v>
      </c>
      <c r="BB7" s="23">
        <v>0</v>
      </c>
      <c r="BC7" s="20">
        <v>2</v>
      </c>
      <c r="BD7" s="23">
        <v>0.4</v>
      </c>
      <c r="BE7" s="20">
        <v>3</v>
      </c>
      <c r="BF7" s="85">
        <v>0.6</v>
      </c>
      <c r="BG7" s="19">
        <v>5</v>
      </c>
      <c r="BH7" s="20">
        <v>0</v>
      </c>
      <c r="BI7" s="23">
        <v>0</v>
      </c>
      <c r="BJ7" s="20">
        <v>2</v>
      </c>
      <c r="BK7" s="23">
        <v>0.4</v>
      </c>
      <c r="BL7" s="20">
        <v>3</v>
      </c>
      <c r="BM7" s="85">
        <v>0.6</v>
      </c>
      <c r="BN7" s="19">
        <f>SUM(BN4:BN6)</f>
        <v>0</v>
      </c>
      <c r="BO7" s="20">
        <f>SUM(BO4:BO6)</f>
        <v>0</v>
      </c>
      <c r="BP7" s="23" t="str">
        <f>IF(BN7=0,"",BO7/BN7)</f>
        <v/>
      </c>
      <c r="BQ7" s="20">
        <f>SUM(BQ4:BQ6)</f>
        <v>0</v>
      </c>
      <c r="BR7" s="23" t="str">
        <f t="shared" si="14"/>
        <v/>
      </c>
      <c r="BS7" s="20">
        <f>SUM(BS4:BS6)</f>
        <v>0</v>
      </c>
      <c r="BT7" s="85" t="str">
        <f>IF(BN7=0,"",BS7/BN7)</f>
        <v/>
      </c>
      <c r="BU7" s="19"/>
      <c r="BV7" s="20"/>
      <c r="BW7" s="23"/>
      <c r="BX7" s="20"/>
      <c r="BY7" s="23"/>
      <c r="BZ7" s="20"/>
      <c r="CA7" s="23"/>
      <c r="CB7" s="19"/>
      <c r="CC7" s="20"/>
      <c r="CD7" s="23"/>
      <c r="CE7" s="20"/>
      <c r="CF7" s="23"/>
      <c r="CG7" s="20"/>
      <c r="CH7" s="23"/>
      <c r="CI7" s="19">
        <f>C7+J7+Q7+X7+AE7+AL7+AS7+AZ7+BG7+BN7+BU7+CB7</f>
        <v>57</v>
      </c>
      <c r="CJ7" s="20">
        <f>D7+K7+R7+Y7+AF7+AM7+AT7+BA7+BH7+BO7+BV7+CC7</f>
        <v>0</v>
      </c>
      <c r="CK7" s="23">
        <f>IF(CI7=0,"",CJ7/CI7)</f>
        <v>0</v>
      </c>
      <c r="CL7" s="20">
        <f>F7+M7+T7+AA7+AH7+AO7+AV7+BC7+BJ7+BQ7+BX7+CE7</f>
        <v>20</v>
      </c>
      <c r="CM7" s="23">
        <f t="shared" si="5"/>
        <v>0.35087719298245612</v>
      </c>
      <c r="CN7" s="20">
        <f>H7+O7+V7+AC7+AJ7+AQ7+AX7+BE7+BL7+BS7+BZ7+CG7</f>
        <v>37</v>
      </c>
      <c r="CO7" s="85">
        <f>IF(CI7=0,"",CN7/CI7)</f>
        <v>0.64912280701754388</v>
      </c>
      <c r="CQ7" s="16"/>
    </row>
    <row r="8" spans="1:95" ht="12" customHeight="1">
      <c r="A8" s="122" t="s">
        <v>120</v>
      </c>
      <c r="B8" s="108" t="s">
        <v>6</v>
      </c>
      <c r="C8" s="9">
        <v>7</v>
      </c>
      <c r="D8" s="10">
        <v>0</v>
      </c>
      <c r="E8" s="15">
        <v>0</v>
      </c>
      <c r="F8" s="10">
        <v>3</v>
      </c>
      <c r="G8" s="15">
        <v>0.42857142857142855</v>
      </c>
      <c r="H8" s="10">
        <v>4</v>
      </c>
      <c r="I8" s="36">
        <v>0.5714285714285714</v>
      </c>
      <c r="J8" s="9">
        <v>1</v>
      </c>
      <c r="K8" s="44">
        <v>0</v>
      </c>
      <c r="L8" s="53">
        <v>0</v>
      </c>
      <c r="M8" s="51">
        <v>0</v>
      </c>
      <c r="N8" s="53">
        <v>0</v>
      </c>
      <c r="O8" s="51">
        <v>1</v>
      </c>
      <c r="P8" s="54">
        <v>1</v>
      </c>
      <c r="Q8" s="60">
        <v>1</v>
      </c>
      <c r="R8" s="61">
        <v>0</v>
      </c>
      <c r="S8" s="75">
        <v>0</v>
      </c>
      <c r="T8" s="52">
        <v>1</v>
      </c>
      <c r="U8" s="12">
        <v>1</v>
      </c>
      <c r="V8" s="52">
        <v>0</v>
      </c>
      <c r="W8" s="12">
        <v>0</v>
      </c>
      <c r="X8" s="60">
        <f>COUNTIFS('(有望系統)_有望轉現有_01-10(累)'!E:E,B8,'(有望系統)_有望轉現有_01-10(累)'!CJ:CJ,"04")</f>
        <v>0</v>
      </c>
      <c r="Y8" s="61">
        <f>COUNTIFS('(有望系統)_有望轉現有_01-10(累)'!E:E,B8,'(有望系統)_有望轉現有_01-10(累)'!CJ:CJ,"04",'(有望系統)_有望轉現有_01-10(累)'!AD:AD,"客戶自行拜訪展示中心")+COUNTIFS('(有望系統)_有望轉現有_01-10(累)'!E:E,I8,'(有望系統)_有望轉現有_01-10(累)'!AD:AD,"其它=&gt;客戶透過電話/傳真/電子郵件自行聯絡經銷商")</f>
        <v>0</v>
      </c>
      <c r="Z8" s="75">
        <v>0</v>
      </c>
      <c r="AA8" s="52">
        <f>COUNTIFS('(有望系統)_有望轉現有_01-10(累)'!E:E,B8,'(有望系統)_有望轉現有_01-10(累)'!CJ:CJ,"04",'(有望系統)_有望轉現有_01-10(累)'!AD:AD,"業代現有客戶再購")</f>
        <v>0</v>
      </c>
      <c r="AB8" s="75">
        <v>0</v>
      </c>
      <c r="AC8" s="52">
        <f>X8-AA8-Y8</f>
        <v>0</v>
      </c>
      <c r="AD8" s="75">
        <v>0</v>
      </c>
      <c r="AE8" s="94">
        <v>1</v>
      </c>
      <c r="AF8" s="52">
        <v>0</v>
      </c>
      <c r="AG8" s="75">
        <v>0</v>
      </c>
      <c r="AH8" s="52">
        <v>1</v>
      </c>
      <c r="AI8" s="75">
        <v>1</v>
      </c>
      <c r="AJ8" s="52">
        <v>0</v>
      </c>
      <c r="AK8" s="75">
        <v>0</v>
      </c>
      <c r="AL8" s="60">
        <v>4</v>
      </c>
      <c r="AM8" s="61">
        <v>0</v>
      </c>
      <c r="AN8" s="12">
        <v>0</v>
      </c>
      <c r="AO8" s="52">
        <v>2</v>
      </c>
      <c r="AP8" s="12">
        <v>0.5</v>
      </c>
      <c r="AQ8" s="52">
        <v>2</v>
      </c>
      <c r="AR8" s="12">
        <v>0.5</v>
      </c>
      <c r="AS8" s="60">
        <v>2</v>
      </c>
      <c r="AT8" s="61">
        <v>0</v>
      </c>
      <c r="AU8" s="12">
        <v>0</v>
      </c>
      <c r="AV8" s="52">
        <v>0</v>
      </c>
      <c r="AW8" s="12">
        <v>0</v>
      </c>
      <c r="AX8" s="52">
        <v>2</v>
      </c>
      <c r="AY8" s="12">
        <v>1</v>
      </c>
      <c r="AZ8" s="60">
        <v>2</v>
      </c>
      <c r="BA8" s="61">
        <v>0</v>
      </c>
      <c r="BB8" s="12">
        <v>0</v>
      </c>
      <c r="BC8" s="52">
        <v>1</v>
      </c>
      <c r="BD8" s="12">
        <v>0.5</v>
      </c>
      <c r="BE8" s="52">
        <v>1</v>
      </c>
      <c r="BF8" s="12">
        <v>0.5</v>
      </c>
      <c r="BG8" s="60">
        <v>1</v>
      </c>
      <c r="BH8" s="61">
        <v>0</v>
      </c>
      <c r="BI8" s="12">
        <v>0</v>
      </c>
      <c r="BJ8" s="52">
        <v>0</v>
      </c>
      <c r="BK8" s="12">
        <v>0</v>
      </c>
      <c r="BL8" s="52">
        <v>1</v>
      </c>
      <c r="BM8" s="12">
        <v>1</v>
      </c>
      <c r="BN8" s="60">
        <f>COUNTIFS('(有望系統)_有望轉現有_01-10(累)'!$E:$E,$B8,'(有望系統)_有望轉現有_01-10(累)'!$CJ:$CJ,"10")</f>
        <v>0</v>
      </c>
      <c r="BO8" s="61">
        <f>COUNTIFS('(有望系統)_有望轉現有_01-10(累)'!$E:$E,$B8,'(有望系統)_有望轉現有_01-10(累)'!$CJ:$CJ,"10",'(有望系統)_有望轉現有_01-10(累)'!$AD:$AD,"客戶自行拜訪展示中心")+COUNTIFS('(有望系統)_有望轉現有_01-10(累)'!$E:$E,$B8,'(有望系統)_有望轉現有_01-10(累)'!$CJ:$CJ,"10",'(有望系統)_有望轉現有_01-10(累)'!$AD:$AD,"其它=&gt;客戶透過電話/傳真/電子郵件自行聯絡經銷商")</f>
        <v>0</v>
      </c>
      <c r="BP8" s="12" t="str">
        <f t="shared" ref="BP8:BP18" si="20">IF(BN8=0,"",BO8/BN8)</f>
        <v/>
      </c>
      <c r="BQ8" s="52">
        <f>COUNTIFS('(有望系統)_有望轉現有_01-10(累)'!$E:$E,$B8,'(有望系統)_有望轉現有_01-10(累)'!$CJ:$CJ,"10",'(有望系統)_有望轉現有_01-10(累)'!$AD:$AD,"業代現有客戶再購")</f>
        <v>0</v>
      </c>
      <c r="BR8" s="12" t="str">
        <f t="shared" ref="BR8:BR18" si="21">IF(BN8=0,"",BQ8/BN8)</f>
        <v/>
      </c>
      <c r="BS8" s="52">
        <f t="shared" ref="BS8:BS18" si="22">BN8-BQ8-BO8</f>
        <v>0</v>
      </c>
      <c r="BT8" s="12" t="str">
        <f t="shared" ref="BT8:BT18" si="23">IF(BN8=0,"",BS8/BN8)</f>
        <v/>
      </c>
      <c r="BU8" s="60"/>
      <c r="BV8" s="61"/>
      <c r="BW8" s="68"/>
      <c r="BX8" s="52"/>
      <c r="BY8" s="68"/>
      <c r="BZ8" s="52"/>
      <c r="CA8" s="68"/>
      <c r="CB8" s="60"/>
      <c r="CC8" s="61"/>
      <c r="CD8" s="68"/>
      <c r="CE8" s="52"/>
      <c r="CF8" s="68"/>
      <c r="CG8" s="52"/>
      <c r="CH8" s="68"/>
      <c r="CI8" s="9">
        <f t="shared" ref="CI8:CJ18" si="24">C8+J8+Q8+X8+AE8+AL8+AS8+AZ8+BG8+BN8+BU8+CB8</f>
        <v>19</v>
      </c>
      <c r="CJ8" s="10">
        <f t="shared" si="24"/>
        <v>0</v>
      </c>
      <c r="CK8" s="12">
        <f>IF(CI8=0,"",CJ8/CI8)</f>
        <v>0</v>
      </c>
      <c r="CL8" s="10">
        <f t="shared" ref="CL8:CL18" si="25">F8+M8+T8+AA8+AH8+AO8+AV8+BC8+BJ8+BQ8+BX8+CE8</f>
        <v>8</v>
      </c>
      <c r="CM8" s="12">
        <f t="shared" si="5"/>
        <v>0.42105263157894735</v>
      </c>
      <c r="CN8" s="10">
        <f t="shared" ref="CN8:CN18" si="26">H8+O8+V8+AC8+AJ8+AQ8+AX8+BE8+BL8+BS8+BZ8+CG8</f>
        <v>11</v>
      </c>
      <c r="CO8" s="87">
        <f t="shared" ref="CO8:CO18" si="27">IF(CI8=0,"",CN8/CI8)</f>
        <v>0.57894736842105265</v>
      </c>
      <c r="CQ8" s="16"/>
    </row>
    <row r="9" spans="1:95" ht="12" customHeight="1">
      <c r="A9" s="122"/>
      <c r="B9" s="108" t="s">
        <v>7</v>
      </c>
      <c r="C9" s="9">
        <v>5</v>
      </c>
      <c r="D9" s="10">
        <v>2</v>
      </c>
      <c r="E9" s="15">
        <v>0.4</v>
      </c>
      <c r="F9" s="10">
        <v>2</v>
      </c>
      <c r="G9" s="15">
        <v>0.4</v>
      </c>
      <c r="H9" s="10">
        <v>1</v>
      </c>
      <c r="I9" s="36">
        <v>0.2</v>
      </c>
      <c r="J9" s="9">
        <v>4</v>
      </c>
      <c r="K9" s="10">
        <v>0</v>
      </c>
      <c r="L9" s="15">
        <v>0</v>
      </c>
      <c r="M9" s="10">
        <v>1</v>
      </c>
      <c r="N9" s="15">
        <v>0.25</v>
      </c>
      <c r="O9" s="10">
        <v>3</v>
      </c>
      <c r="P9" s="15">
        <v>0.75</v>
      </c>
      <c r="Q9" s="57">
        <v>2</v>
      </c>
      <c r="R9" s="61">
        <v>0</v>
      </c>
      <c r="S9" s="75">
        <v>0</v>
      </c>
      <c r="T9" s="52">
        <v>1</v>
      </c>
      <c r="U9" s="12">
        <v>0.5</v>
      </c>
      <c r="V9" s="52">
        <v>1</v>
      </c>
      <c r="W9" s="12">
        <v>0.5</v>
      </c>
      <c r="X9" s="57">
        <f>COUNTIFS('(有望系統)_有望轉現有_01-10(累)'!E:E,B9,'(有望系統)_有望轉現有_01-10(累)'!CJ:CJ,"04")</f>
        <v>0</v>
      </c>
      <c r="Y9" s="61">
        <f>COUNTIFS('(有望系統)_有望轉現有_01-10(累)'!E:E,B9,'(有望系統)_有望轉現有_01-10(累)'!CJ:CJ,"04",'(有望系統)_有望轉現有_01-10(累)'!AD:AD,"客戶自行拜訪展示中心")+COUNTIFS('(有望系統)_有望轉現有_01-10(累)'!E:E,I9,'(有望系統)_有望轉現有_01-10(累)'!AD:AD,"其它=&gt;客戶透過電話/傳真/電子郵件自行聯絡經銷商")</f>
        <v>0</v>
      </c>
      <c r="Z9" s="75" t="str">
        <f t="shared" ref="Z9" si="28">IF(X9=0,"",Y9/X9)</f>
        <v/>
      </c>
      <c r="AA9" s="52">
        <f>COUNTIFS('(有望系統)_有望轉現有_01-10(累)'!E:E,B9,'(有望系統)_有望轉現有_01-10(累)'!CJ:CJ,"04",'(有望系統)_有望轉現有_01-10(累)'!AD:AD,"業代現有客戶再購")</f>
        <v>0</v>
      </c>
      <c r="AB9" s="75" t="str">
        <f t="shared" ref="AB9" si="29">IF(X9=0,"",AA9/X9)</f>
        <v/>
      </c>
      <c r="AC9" s="52">
        <f t="shared" ref="AC9:AC18" si="30">X9-AA9-Y9</f>
        <v>0</v>
      </c>
      <c r="AD9" s="75" t="str">
        <f t="shared" ref="AD9" si="31">IF(X9=0,"",AC9/X9)</f>
        <v/>
      </c>
      <c r="AE9" s="94">
        <v>8</v>
      </c>
      <c r="AF9" s="52">
        <v>2</v>
      </c>
      <c r="AG9" s="75">
        <v>0.25</v>
      </c>
      <c r="AH9" s="52">
        <v>2</v>
      </c>
      <c r="AI9" s="75">
        <v>0.25</v>
      </c>
      <c r="AJ9" s="52">
        <v>4</v>
      </c>
      <c r="AK9" s="75">
        <v>0.5</v>
      </c>
      <c r="AL9" s="57">
        <v>3</v>
      </c>
      <c r="AM9" s="61">
        <v>1</v>
      </c>
      <c r="AN9" s="12">
        <v>0.33333333333333331</v>
      </c>
      <c r="AO9" s="52">
        <v>0</v>
      </c>
      <c r="AP9" s="12">
        <v>0</v>
      </c>
      <c r="AQ9" s="52">
        <v>2</v>
      </c>
      <c r="AR9" s="12">
        <v>0.66666666666666663</v>
      </c>
      <c r="AS9" s="57">
        <v>3</v>
      </c>
      <c r="AT9" s="61">
        <v>1</v>
      </c>
      <c r="AU9" s="12">
        <v>0.33333333333333331</v>
      </c>
      <c r="AV9" s="52">
        <v>1</v>
      </c>
      <c r="AW9" s="12">
        <v>0.33333333333333331</v>
      </c>
      <c r="AX9" s="52">
        <v>1</v>
      </c>
      <c r="AY9" s="12">
        <v>0.33333333333333331</v>
      </c>
      <c r="AZ9" s="57">
        <v>5</v>
      </c>
      <c r="BA9" s="61">
        <v>1</v>
      </c>
      <c r="BB9" s="12">
        <v>0.2</v>
      </c>
      <c r="BC9" s="52">
        <v>2</v>
      </c>
      <c r="BD9" s="12">
        <v>0.4</v>
      </c>
      <c r="BE9" s="52">
        <v>2</v>
      </c>
      <c r="BF9" s="12">
        <v>0.4</v>
      </c>
      <c r="BG9" s="57">
        <v>3</v>
      </c>
      <c r="BH9" s="61">
        <v>0</v>
      </c>
      <c r="BI9" s="12">
        <v>0</v>
      </c>
      <c r="BJ9" s="52">
        <v>2</v>
      </c>
      <c r="BK9" s="12">
        <v>0.66666666666666663</v>
      </c>
      <c r="BL9" s="52">
        <v>1</v>
      </c>
      <c r="BM9" s="12">
        <v>0.33333333333333331</v>
      </c>
      <c r="BN9" s="57">
        <f>COUNTIFS('(有望系統)_有望轉現有_01-10(累)'!$E:$E,$B9,'(有望系統)_有望轉現有_01-10(累)'!$CJ:$CJ,"10")</f>
        <v>0</v>
      </c>
      <c r="BO9" s="61">
        <f>COUNTIFS('(有望系統)_有望轉現有_01-10(累)'!$E:$E,$B9,'(有望系統)_有望轉現有_01-10(累)'!$CJ:$CJ,"10",'(有望系統)_有望轉現有_01-10(累)'!$AD:$AD,"客戶自行拜訪展示中心")+COUNTIFS('(有望系統)_有望轉現有_01-10(累)'!$E:$E,$B9,'(有望系統)_有望轉現有_01-10(累)'!$CJ:$CJ,"10",'(有望系統)_有望轉現有_01-10(累)'!$AD:$AD,"其它=&gt;客戶透過電話/傳真/電子郵件自行聯絡經銷商")</f>
        <v>0</v>
      </c>
      <c r="BP9" s="12" t="str">
        <f t="shared" si="20"/>
        <v/>
      </c>
      <c r="BQ9" s="52">
        <f>COUNTIFS('(有望系統)_有望轉現有_01-10(累)'!$E:$E,$B9,'(有望系統)_有望轉現有_01-10(累)'!$CJ:$CJ,"10",'(有望系統)_有望轉現有_01-10(累)'!$AD:$AD,"業代現有客戶再購")</f>
        <v>0</v>
      </c>
      <c r="BR9" s="12" t="str">
        <f t="shared" si="21"/>
        <v/>
      </c>
      <c r="BS9" s="52">
        <f t="shared" si="22"/>
        <v>0</v>
      </c>
      <c r="BT9" s="12" t="str">
        <f t="shared" si="23"/>
        <v/>
      </c>
      <c r="BU9" s="57"/>
      <c r="BV9" s="61"/>
      <c r="BW9" s="68"/>
      <c r="BX9" s="52"/>
      <c r="BY9" s="68"/>
      <c r="BZ9" s="52"/>
      <c r="CA9" s="68"/>
      <c r="CB9" s="57"/>
      <c r="CC9" s="61"/>
      <c r="CD9" s="68"/>
      <c r="CE9" s="52"/>
      <c r="CF9" s="68"/>
      <c r="CG9" s="52"/>
      <c r="CH9" s="68"/>
      <c r="CI9" s="9">
        <f t="shared" si="24"/>
        <v>33</v>
      </c>
      <c r="CJ9" s="10">
        <f t="shared" si="24"/>
        <v>7</v>
      </c>
      <c r="CK9" s="12">
        <f t="shared" ref="CK9:CK18" si="32">IF(CI9=0,"",CJ9/CI9)</f>
        <v>0.21212121212121213</v>
      </c>
      <c r="CL9" s="10">
        <f t="shared" si="25"/>
        <v>11</v>
      </c>
      <c r="CM9" s="12">
        <f t="shared" si="5"/>
        <v>0.33333333333333331</v>
      </c>
      <c r="CN9" s="10">
        <f t="shared" si="26"/>
        <v>15</v>
      </c>
      <c r="CO9" s="87">
        <f t="shared" si="27"/>
        <v>0.45454545454545453</v>
      </c>
      <c r="CQ9" s="16"/>
    </row>
    <row r="10" spans="1:95" ht="12" customHeight="1">
      <c r="A10" s="122"/>
      <c r="B10" s="108" t="s">
        <v>8</v>
      </c>
      <c r="C10" s="9">
        <v>5</v>
      </c>
      <c r="D10" s="10">
        <v>1</v>
      </c>
      <c r="E10" s="15">
        <v>0.2</v>
      </c>
      <c r="F10" s="10">
        <v>1</v>
      </c>
      <c r="G10" s="15">
        <v>0.2</v>
      </c>
      <c r="H10" s="10">
        <v>3</v>
      </c>
      <c r="I10" s="36">
        <v>0.6</v>
      </c>
      <c r="J10" s="9">
        <v>0</v>
      </c>
      <c r="K10" s="10">
        <v>0</v>
      </c>
      <c r="L10" s="15">
        <v>0</v>
      </c>
      <c r="M10" s="10">
        <v>0</v>
      </c>
      <c r="N10" s="15">
        <v>0</v>
      </c>
      <c r="O10" s="10">
        <v>0</v>
      </c>
      <c r="P10" s="15">
        <v>0</v>
      </c>
      <c r="Q10" s="57">
        <v>5</v>
      </c>
      <c r="R10" s="52">
        <v>0</v>
      </c>
      <c r="S10" s="75">
        <v>0</v>
      </c>
      <c r="T10" s="52">
        <v>0</v>
      </c>
      <c r="U10" s="12">
        <v>0</v>
      </c>
      <c r="V10" s="52">
        <v>5</v>
      </c>
      <c r="W10" s="12">
        <v>0</v>
      </c>
      <c r="X10" s="57">
        <f>COUNTIFS('(有望系統)_有望轉現有_01-10(累)'!E:E,B10,'(有望系統)_有望轉現有_01-10(累)'!CJ:CJ,"04")</f>
        <v>0</v>
      </c>
      <c r="Y10" s="52">
        <f>COUNTIFS('(有望系統)_有望轉現有_01-10(累)'!E:E,B10,'(有望系統)_有望轉現有_01-10(累)'!CJ:CJ,"04",'(有望系統)_有望轉現有_01-10(累)'!AD:AD,"客戶自行拜訪展示中心")+COUNTIFS('(有望系統)_有望轉現有_01-10(累)'!E:E,I10,'(有望系統)_有望轉現有_01-10(累)'!AD:AD,"其它=&gt;客戶透過電話/傳真/電子郵件自行聯絡經銷商")</f>
        <v>0</v>
      </c>
      <c r="Z10" s="75">
        <v>0</v>
      </c>
      <c r="AA10" s="52">
        <f>COUNTIFS('(有望系統)_有望轉現有_01-10(累)'!E:E,B10,'(有望系統)_有望轉現有_01-10(累)'!CJ:CJ,"04",'(有望系統)_有望轉現有_01-10(累)'!AD:AD,"業代現有客戶再購")</f>
        <v>0</v>
      </c>
      <c r="AB10" s="75">
        <v>0</v>
      </c>
      <c r="AC10" s="52">
        <f t="shared" si="30"/>
        <v>0</v>
      </c>
      <c r="AD10" s="75">
        <v>0</v>
      </c>
      <c r="AE10" s="94">
        <v>4</v>
      </c>
      <c r="AF10" s="52">
        <v>0</v>
      </c>
      <c r="AG10" s="75">
        <v>0</v>
      </c>
      <c r="AH10" s="52">
        <v>1</v>
      </c>
      <c r="AI10" s="75">
        <v>0.25</v>
      </c>
      <c r="AJ10" s="52">
        <v>3</v>
      </c>
      <c r="AK10" s="75">
        <v>0.75</v>
      </c>
      <c r="AL10" s="57">
        <v>4</v>
      </c>
      <c r="AM10" s="52">
        <v>0</v>
      </c>
      <c r="AN10" s="12">
        <v>0</v>
      </c>
      <c r="AO10" s="52">
        <v>0</v>
      </c>
      <c r="AP10" s="12">
        <v>0</v>
      </c>
      <c r="AQ10" s="52">
        <v>4</v>
      </c>
      <c r="AR10" s="12">
        <v>1</v>
      </c>
      <c r="AS10" s="57">
        <v>4</v>
      </c>
      <c r="AT10" s="52">
        <v>0</v>
      </c>
      <c r="AU10" s="12">
        <v>0</v>
      </c>
      <c r="AV10" s="52">
        <v>1</v>
      </c>
      <c r="AW10" s="12">
        <v>0.25</v>
      </c>
      <c r="AX10" s="52">
        <v>3</v>
      </c>
      <c r="AY10" s="12">
        <v>0.75</v>
      </c>
      <c r="AZ10" s="57">
        <v>2</v>
      </c>
      <c r="BA10" s="52">
        <v>0</v>
      </c>
      <c r="BB10" s="12">
        <v>0</v>
      </c>
      <c r="BC10" s="52">
        <v>1</v>
      </c>
      <c r="BD10" s="12">
        <v>0.5</v>
      </c>
      <c r="BE10" s="52">
        <v>1</v>
      </c>
      <c r="BF10" s="12">
        <v>0.5</v>
      </c>
      <c r="BG10" s="57">
        <v>4</v>
      </c>
      <c r="BH10" s="52">
        <v>1</v>
      </c>
      <c r="BI10" s="12">
        <v>0.25</v>
      </c>
      <c r="BJ10" s="52">
        <v>2</v>
      </c>
      <c r="BK10" s="12">
        <v>0.5</v>
      </c>
      <c r="BL10" s="52">
        <v>1</v>
      </c>
      <c r="BM10" s="12">
        <v>0.25</v>
      </c>
      <c r="BN10" s="120">
        <v>3</v>
      </c>
      <c r="BO10" s="52">
        <f>COUNTIFS('(有望系統)_有望轉現有_01-10(累)'!$E:$E,$B10,'(有望系統)_有望轉現有_01-10(累)'!$CJ:$CJ,"10",'(有望系統)_有望轉現有_01-10(累)'!$AD:$AD,"客戶自行拜訪展示中心")+COUNTIFS('(有望系統)_有望轉現有_01-10(累)'!$E:$E,$B10,'(有望系統)_有望轉現有_01-10(累)'!$CJ:$CJ,"10",'(有望系統)_有望轉現有_01-10(累)'!$AD:$AD,"其它=&gt;客戶透過電話/傳真/電子郵件自行聯絡經銷商")</f>
        <v>0</v>
      </c>
      <c r="BP10" s="12">
        <f t="shared" si="20"/>
        <v>0</v>
      </c>
      <c r="BQ10" s="52">
        <f>COUNTIFS('(有望系統)_有望轉現有_01-10(累)'!$E:$E,$B10,'(有望系統)_有望轉現有_01-10(累)'!$CJ:$CJ,"10",'(有望系統)_有望轉現有_01-10(累)'!$AD:$AD,"業代現有客戶再購")</f>
        <v>0</v>
      </c>
      <c r="BR10" s="12">
        <f t="shared" si="21"/>
        <v>0</v>
      </c>
      <c r="BS10" s="52">
        <f t="shared" si="22"/>
        <v>3</v>
      </c>
      <c r="BT10" s="12">
        <f t="shared" si="23"/>
        <v>1</v>
      </c>
      <c r="BU10" s="57"/>
      <c r="BV10" s="52"/>
      <c r="BW10" s="68"/>
      <c r="BX10" s="52"/>
      <c r="BY10" s="68"/>
      <c r="BZ10" s="52"/>
      <c r="CA10" s="68"/>
      <c r="CB10" s="57"/>
      <c r="CC10" s="52"/>
      <c r="CD10" s="68"/>
      <c r="CE10" s="52"/>
      <c r="CF10" s="68"/>
      <c r="CG10" s="52"/>
      <c r="CH10" s="68"/>
      <c r="CI10" s="9">
        <f t="shared" si="24"/>
        <v>31</v>
      </c>
      <c r="CJ10" s="10">
        <f t="shared" si="24"/>
        <v>2</v>
      </c>
      <c r="CK10" s="12">
        <f t="shared" si="32"/>
        <v>6.4516129032258063E-2</v>
      </c>
      <c r="CL10" s="10">
        <f t="shared" si="25"/>
        <v>6</v>
      </c>
      <c r="CM10" s="12">
        <f t="shared" si="5"/>
        <v>0.19354838709677419</v>
      </c>
      <c r="CN10" s="10">
        <f t="shared" si="26"/>
        <v>23</v>
      </c>
      <c r="CO10" s="87">
        <f t="shared" si="27"/>
        <v>0.74193548387096775</v>
      </c>
      <c r="CQ10" s="16"/>
    </row>
    <row r="11" spans="1:95" ht="12" customHeight="1">
      <c r="A11" s="122"/>
      <c r="B11" s="108" t="s">
        <v>9</v>
      </c>
      <c r="C11" s="9">
        <v>1</v>
      </c>
      <c r="D11" s="10">
        <v>0</v>
      </c>
      <c r="E11" s="15">
        <v>0</v>
      </c>
      <c r="F11" s="10">
        <v>1</v>
      </c>
      <c r="G11" s="15">
        <v>1</v>
      </c>
      <c r="H11" s="10">
        <v>0</v>
      </c>
      <c r="I11" s="36">
        <v>0</v>
      </c>
      <c r="J11" s="9">
        <v>2</v>
      </c>
      <c r="K11" s="10">
        <v>0</v>
      </c>
      <c r="L11" s="15">
        <v>0</v>
      </c>
      <c r="M11" s="10">
        <v>0</v>
      </c>
      <c r="N11" s="15">
        <v>0</v>
      </c>
      <c r="O11" s="10">
        <v>2</v>
      </c>
      <c r="P11" s="15">
        <v>1</v>
      </c>
      <c r="Q11" s="57">
        <v>6</v>
      </c>
      <c r="R11" s="52">
        <v>2</v>
      </c>
      <c r="S11" s="75">
        <v>0.33333333333333331</v>
      </c>
      <c r="T11" s="52">
        <v>1</v>
      </c>
      <c r="U11" s="12">
        <v>0.16666666666666666</v>
      </c>
      <c r="V11" s="52">
        <v>3</v>
      </c>
      <c r="W11" s="12">
        <v>0.5</v>
      </c>
      <c r="X11" s="57">
        <f>COUNTIFS('(有望系統)_有望轉現有_01-10(累)'!E:E,B11,'(有望系統)_有望轉現有_01-10(累)'!CJ:CJ,"04")</f>
        <v>0</v>
      </c>
      <c r="Y11" s="52">
        <f>COUNTIFS('(有望系統)_有望轉現有_01-10(累)'!E:E,B11,'(有望系統)_有望轉現有_01-10(累)'!CJ:CJ,"04",'(有望系統)_有望轉現有_01-10(累)'!AD:AD,"客戶自行拜訪展示中心")+COUNTIFS('(有望系統)_有望轉現有_01-10(累)'!E:E,I11,'(有望系統)_有望轉現有_01-10(累)'!AD:AD,"其它=&gt;客戶透過電話/傳真/電子郵件自行聯絡經銷商")</f>
        <v>0</v>
      </c>
      <c r="Z11" s="75" t="str">
        <f t="shared" ref="Z11:Z12" si="33">IF(X11=0,"",Y11/X11)</f>
        <v/>
      </c>
      <c r="AA11" s="52">
        <f>COUNTIFS('(有望系統)_有望轉現有_01-10(累)'!E:E,B11,'(有望系統)_有望轉現有_01-10(累)'!CJ:CJ,"04",'(有望系統)_有望轉現有_01-10(累)'!AD:AD,"業代現有客戶再購")</f>
        <v>0</v>
      </c>
      <c r="AB11" s="75" t="str">
        <f t="shared" ref="AB11:AB12" si="34">IF(X11=0,"",AA11/X11)</f>
        <v/>
      </c>
      <c r="AC11" s="52">
        <f t="shared" si="30"/>
        <v>0</v>
      </c>
      <c r="AD11" s="75" t="str">
        <f t="shared" ref="AD11:AD12" si="35">IF(X11=0,"",AC11/X11)</f>
        <v/>
      </c>
      <c r="AE11" s="94">
        <v>3</v>
      </c>
      <c r="AF11" s="52">
        <v>2</v>
      </c>
      <c r="AG11" s="75">
        <v>0.66666666666666663</v>
      </c>
      <c r="AH11" s="52">
        <v>0</v>
      </c>
      <c r="AI11" s="75">
        <v>0</v>
      </c>
      <c r="AJ11" s="52">
        <v>1</v>
      </c>
      <c r="AK11" s="75">
        <v>0.33333333333333331</v>
      </c>
      <c r="AL11" s="57">
        <v>6</v>
      </c>
      <c r="AM11" s="52">
        <v>0</v>
      </c>
      <c r="AN11" s="12">
        <v>0</v>
      </c>
      <c r="AO11" s="52">
        <v>3</v>
      </c>
      <c r="AP11" s="12">
        <v>0.5</v>
      </c>
      <c r="AQ11" s="52">
        <v>3</v>
      </c>
      <c r="AR11" s="12">
        <v>0.5</v>
      </c>
      <c r="AS11" s="57">
        <v>6</v>
      </c>
      <c r="AT11" s="52">
        <v>2</v>
      </c>
      <c r="AU11" s="12">
        <v>0.33333333333333331</v>
      </c>
      <c r="AV11" s="52">
        <v>1</v>
      </c>
      <c r="AW11" s="12">
        <v>0.16666666666666666</v>
      </c>
      <c r="AX11" s="52">
        <v>3</v>
      </c>
      <c r="AY11" s="12">
        <v>0.5</v>
      </c>
      <c r="AZ11" s="57">
        <v>1</v>
      </c>
      <c r="BA11" s="52">
        <v>0</v>
      </c>
      <c r="BB11" s="12">
        <v>0</v>
      </c>
      <c r="BC11" s="52">
        <v>0</v>
      </c>
      <c r="BD11" s="12">
        <v>0</v>
      </c>
      <c r="BE11" s="52">
        <v>1</v>
      </c>
      <c r="BF11" s="12">
        <v>1</v>
      </c>
      <c r="BG11" s="57">
        <v>6</v>
      </c>
      <c r="BH11" s="52">
        <v>2</v>
      </c>
      <c r="BI11" s="12">
        <v>0.33333333333333331</v>
      </c>
      <c r="BJ11" s="52">
        <v>0</v>
      </c>
      <c r="BK11" s="12">
        <v>0</v>
      </c>
      <c r="BL11" s="52">
        <v>4</v>
      </c>
      <c r="BM11" s="12">
        <v>0.66666666666666663</v>
      </c>
      <c r="BN11" s="57">
        <f>COUNTIFS('(有望系統)_有望轉現有_01-10(累)'!$E:$E,$B11,'(有望系統)_有望轉現有_01-10(累)'!$CJ:$CJ,"10")</f>
        <v>0</v>
      </c>
      <c r="BO11" s="52">
        <f>COUNTIFS('(有望系統)_有望轉現有_01-10(累)'!$E:$E,$B11,'(有望系統)_有望轉現有_01-10(累)'!$CJ:$CJ,"10",'(有望系統)_有望轉現有_01-10(累)'!$AD:$AD,"客戶自行拜訪展示中心")+COUNTIFS('(有望系統)_有望轉現有_01-10(累)'!$E:$E,$B11,'(有望系統)_有望轉現有_01-10(累)'!$CJ:$CJ,"10",'(有望系統)_有望轉現有_01-10(累)'!$AD:$AD,"其它=&gt;客戶透過電話/傳真/電子郵件自行聯絡經銷商")</f>
        <v>0</v>
      </c>
      <c r="BP11" s="12" t="str">
        <f t="shared" si="20"/>
        <v/>
      </c>
      <c r="BQ11" s="52">
        <f>COUNTIFS('(有望系統)_有望轉現有_01-10(累)'!$E:$E,$B11,'(有望系統)_有望轉現有_01-10(累)'!$CJ:$CJ,"10",'(有望系統)_有望轉現有_01-10(累)'!$AD:$AD,"業代現有客戶再購")</f>
        <v>0</v>
      </c>
      <c r="BR11" s="12" t="str">
        <f t="shared" si="21"/>
        <v/>
      </c>
      <c r="BS11" s="52">
        <f t="shared" si="22"/>
        <v>0</v>
      </c>
      <c r="BT11" s="12" t="str">
        <f t="shared" si="23"/>
        <v/>
      </c>
      <c r="BU11" s="57"/>
      <c r="BV11" s="52"/>
      <c r="BW11" s="68"/>
      <c r="BX11" s="52"/>
      <c r="BY11" s="68"/>
      <c r="BZ11" s="52"/>
      <c r="CA11" s="68"/>
      <c r="CB11" s="57"/>
      <c r="CC11" s="52"/>
      <c r="CD11" s="68"/>
      <c r="CE11" s="52"/>
      <c r="CF11" s="68"/>
      <c r="CG11" s="52"/>
      <c r="CH11" s="68"/>
      <c r="CI11" s="9">
        <f t="shared" si="24"/>
        <v>31</v>
      </c>
      <c r="CJ11" s="10">
        <f t="shared" si="24"/>
        <v>8</v>
      </c>
      <c r="CK11" s="12">
        <f t="shared" si="32"/>
        <v>0.25806451612903225</v>
      </c>
      <c r="CL11" s="10">
        <f t="shared" si="25"/>
        <v>6</v>
      </c>
      <c r="CM11" s="12">
        <f t="shared" si="5"/>
        <v>0.19354838709677419</v>
      </c>
      <c r="CN11" s="10">
        <f t="shared" si="26"/>
        <v>17</v>
      </c>
      <c r="CO11" s="87">
        <f t="shared" si="27"/>
        <v>0.54838709677419351</v>
      </c>
      <c r="CQ11" s="16"/>
    </row>
    <row r="12" spans="1:95" ht="12" customHeight="1">
      <c r="A12" s="122"/>
      <c r="B12" s="108" t="s">
        <v>10</v>
      </c>
      <c r="C12" s="9">
        <v>1</v>
      </c>
      <c r="D12" s="10">
        <v>0</v>
      </c>
      <c r="E12" s="15">
        <v>0</v>
      </c>
      <c r="F12" s="10">
        <v>0</v>
      </c>
      <c r="G12" s="15">
        <v>0</v>
      </c>
      <c r="H12" s="10">
        <v>1</v>
      </c>
      <c r="I12" s="36">
        <v>1</v>
      </c>
      <c r="J12" s="9">
        <v>2</v>
      </c>
      <c r="K12" s="10">
        <v>2</v>
      </c>
      <c r="L12" s="15">
        <v>1</v>
      </c>
      <c r="M12" s="10">
        <v>0</v>
      </c>
      <c r="N12" s="15">
        <v>0</v>
      </c>
      <c r="O12" s="10">
        <v>0</v>
      </c>
      <c r="P12" s="15">
        <v>0</v>
      </c>
      <c r="Q12" s="57">
        <v>8</v>
      </c>
      <c r="R12" s="52">
        <v>3</v>
      </c>
      <c r="S12" s="75">
        <v>0.375</v>
      </c>
      <c r="T12" s="52">
        <v>1</v>
      </c>
      <c r="U12" s="12">
        <v>0.125</v>
      </c>
      <c r="V12" s="52">
        <v>4</v>
      </c>
      <c r="W12" s="12">
        <v>0.5</v>
      </c>
      <c r="X12" s="57">
        <f>COUNTIFS('(有望系統)_有望轉現有_01-10(累)'!E:E,B12,'(有望系統)_有望轉現有_01-10(累)'!CJ:CJ,"04")</f>
        <v>0</v>
      </c>
      <c r="Y12" s="52">
        <f>COUNTIFS('(有望系統)_有望轉現有_01-10(累)'!E:E,B12,'(有望系統)_有望轉現有_01-10(累)'!CJ:CJ,"04",'(有望系統)_有望轉現有_01-10(累)'!AD:AD,"客戶自行拜訪展示中心")+COUNTIFS('(有望系統)_有望轉現有_01-10(累)'!E:E,I12,'(有望系統)_有望轉現有_01-10(累)'!AD:AD,"其它=&gt;客戶透過電話/傳真/電子郵件自行聯絡經銷商")</f>
        <v>0</v>
      </c>
      <c r="Z12" s="75" t="str">
        <f t="shared" si="33"/>
        <v/>
      </c>
      <c r="AA12" s="52">
        <f>COUNTIFS('(有望系統)_有望轉現有_01-10(累)'!E:E,B12,'(有望系統)_有望轉現有_01-10(累)'!CJ:CJ,"04",'(有望系統)_有望轉現有_01-10(累)'!AD:AD,"業代現有客戶再購")</f>
        <v>0</v>
      </c>
      <c r="AB12" s="75" t="str">
        <f t="shared" si="34"/>
        <v/>
      </c>
      <c r="AC12" s="52">
        <f t="shared" si="30"/>
        <v>0</v>
      </c>
      <c r="AD12" s="75" t="str">
        <f t="shared" si="35"/>
        <v/>
      </c>
      <c r="AE12" s="94">
        <v>3</v>
      </c>
      <c r="AF12" s="52">
        <v>2</v>
      </c>
      <c r="AG12" s="75">
        <v>0.66666666666666663</v>
      </c>
      <c r="AH12" s="52">
        <v>0</v>
      </c>
      <c r="AI12" s="75">
        <v>0</v>
      </c>
      <c r="AJ12" s="52">
        <v>1</v>
      </c>
      <c r="AK12" s="75">
        <v>0.33333333333333331</v>
      </c>
      <c r="AL12" s="57">
        <v>3</v>
      </c>
      <c r="AM12" s="52">
        <v>1</v>
      </c>
      <c r="AN12" s="12">
        <v>0.33333333333333331</v>
      </c>
      <c r="AO12" s="52">
        <v>0</v>
      </c>
      <c r="AP12" s="12">
        <v>0</v>
      </c>
      <c r="AQ12" s="52">
        <v>2</v>
      </c>
      <c r="AR12" s="12">
        <v>0.66666666666666663</v>
      </c>
      <c r="AS12" s="57">
        <v>4</v>
      </c>
      <c r="AT12" s="52">
        <v>1</v>
      </c>
      <c r="AU12" s="12">
        <v>0.25</v>
      </c>
      <c r="AV12" s="52">
        <v>0</v>
      </c>
      <c r="AW12" s="12">
        <v>0</v>
      </c>
      <c r="AX12" s="52">
        <v>3</v>
      </c>
      <c r="AY12" s="12">
        <v>0.75</v>
      </c>
      <c r="AZ12" s="57">
        <v>4</v>
      </c>
      <c r="BA12" s="52">
        <v>2</v>
      </c>
      <c r="BB12" s="12">
        <v>0.5</v>
      </c>
      <c r="BC12" s="52">
        <v>0</v>
      </c>
      <c r="BD12" s="12">
        <v>0</v>
      </c>
      <c r="BE12" s="52">
        <v>2</v>
      </c>
      <c r="BF12" s="12">
        <v>0.5</v>
      </c>
      <c r="BG12" s="57">
        <v>6</v>
      </c>
      <c r="BH12" s="52">
        <v>0</v>
      </c>
      <c r="BI12" s="12">
        <v>0</v>
      </c>
      <c r="BJ12" s="52">
        <v>0</v>
      </c>
      <c r="BK12" s="12">
        <v>0</v>
      </c>
      <c r="BL12" s="52">
        <v>6</v>
      </c>
      <c r="BM12" s="12">
        <v>1</v>
      </c>
      <c r="BN12" s="57">
        <f>COUNTIFS('(有望系統)_有望轉現有_01-10(累)'!$E:$E,$B12,'(有望系統)_有望轉現有_01-10(累)'!$CJ:$CJ,"10")</f>
        <v>0</v>
      </c>
      <c r="BO12" s="52">
        <f>COUNTIFS('(有望系統)_有望轉現有_01-10(累)'!$E:$E,$B12,'(有望系統)_有望轉現有_01-10(累)'!$CJ:$CJ,"10",'(有望系統)_有望轉現有_01-10(累)'!$AD:$AD,"客戶自行拜訪展示中心")+COUNTIFS('(有望系統)_有望轉現有_01-10(累)'!$E:$E,$B12,'(有望系統)_有望轉現有_01-10(累)'!$CJ:$CJ,"10",'(有望系統)_有望轉現有_01-10(累)'!$AD:$AD,"其它=&gt;客戶透過電話/傳真/電子郵件自行聯絡經銷商")</f>
        <v>0</v>
      </c>
      <c r="BP12" s="12" t="str">
        <f t="shared" si="20"/>
        <v/>
      </c>
      <c r="BQ12" s="52">
        <f>COUNTIFS('(有望系統)_有望轉現有_01-10(累)'!$E:$E,$B12,'(有望系統)_有望轉現有_01-10(累)'!$CJ:$CJ,"10",'(有望系統)_有望轉現有_01-10(累)'!$AD:$AD,"業代現有客戶再購")</f>
        <v>0</v>
      </c>
      <c r="BR12" s="12" t="str">
        <f t="shared" si="21"/>
        <v/>
      </c>
      <c r="BS12" s="52">
        <f t="shared" si="22"/>
        <v>0</v>
      </c>
      <c r="BT12" s="12" t="str">
        <f t="shared" si="23"/>
        <v/>
      </c>
      <c r="BU12" s="57"/>
      <c r="BV12" s="52"/>
      <c r="BW12" s="68"/>
      <c r="BX12" s="52"/>
      <c r="BY12" s="68"/>
      <c r="BZ12" s="52"/>
      <c r="CA12" s="68"/>
      <c r="CB12" s="57"/>
      <c r="CC12" s="52"/>
      <c r="CD12" s="68"/>
      <c r="CE12" s="52"/>
      <c r="CF12" s="68"/>
      <c r="CG12" s="52"/>
      <c r="CH12" s="68"/>
      <c r="CI12" s="9">
        <f t="shared" si="24"/>
        <v>31</v>
      </c>
      <c r="CJ12" s="10">
        <f t="shared" si="24"/>
        <v>11</v>
      </c>
      <c r="CK12" s="12">
        <f t="shared" si="32"/>
        <v>0.35483870967741937</v>
      </c>
      <c r="CL12" s="10">
        <f t="shared" si="25"/>
        <v>1</v>
      </c>
      <c r="CM12" s="12">
        <f t="shared" si="5"/>
        <v>3.2258064516129031E-2</v>
      </c>
      <c r="CN12" s="10">
        <f t="shared" si="26"/>
        <v>19</v>
      </c>
      <c r="CO12" s="87">
        <f t="shared" si="27"/>
        <v>0.61290322580645162</v>
      </c>
      <c r="CQ12" s="16"/>
    </row>
    <row r="13" spans="1:95" ht="12" customHeight="1">
      <c r="A13" s="122"/>
      <c r="B13" s="108" t="s">
        <v>11</v>
      </c>
      <c r="C13" s="9">
        <v>2</v>
      </c>
      <c r="D13" s="10">
        <v>2</v>
      </c>
      <c r="E13" s="15">
        <v>1</v>
      </c>
      <c r="F13" s="10">
        <v>0</v>
      </c>
      <c r="G13" s="15">
        <v>0</v>
      </c>
      <c r="H13" s="10">
        <v>0</v>
      </c>
      <c r="I13" s="36">
        <v>0</v>
      </c>
      <c r="J13" s="9">
        <v>0</v>
      </c>
      <c r="K13" s="10">
        <v>0</v>
      </c>
      <c r="L13" s="15">
        <v>0</v>
      </c>
      <c r="M13" s="10">
        <v>0</v>
      </c>
      <c r="N13" s="15">
        <v>0</v>
      </c>
      <c r="O13" s="10">
        <v>0</v>
      </c>
      <c r="P13" s="15">
        <v>0</v>
      </c>
      <c r="Q13" s="57">
        <v>1</v>
      </c>
      <c r="R13" s="52">
        <v>0</v>
      </c>
      <c r="S13" s="75">
        <v>0</v>
      </c>
      <c r="T13" s="52">
        <v>0</v>
      </c>
      <c r="U13" s="12">
        <v>0</v>
      </c>
      <c r="V13" s="52">
        <v>1</v>
      </c>
      <c r="W13" s="12">
        <v>0</v>
      </c>
      <c r="X13" s="57">
        <f>COUNTIFS('(有望系統)_有望轉現有_01-10(累)'!E:E,B13,'(有望系統)_有望轉現有_01-10(累)'!CJ:CJ,"04")</f>
        <v>0</v>
      </c>
      <c r="Y13" s="52">
        <f>COUNTIFS('(有望系統)_有望轉現有_01-10(累)'!E:E,B13,'(有望系統)_有望轉現有_01-10(累)'!CJ:CJ,"04",'(有望系統)_有望轉現有_01-10(累)'!AD:AD,"客戶自行拜訪展示中心")+COUNTIFS('(有望系統)_有望轉現有_01-10(累)'!E:E,I13,'(有望系統)_有望轉現有_01-10(累)'!AD:AD,"其它=&gt;客戶透過電話/傳真/電子郵件自行聯絡經銷商")</f>
        <v>0</v>
      </c>
      <c r="Z13" s="75">
        <v>0</v>
      </c>
      <c r="AA13" s="52">
        <f>COUNTIFS('(有望系統)_有望轉現有_01-10(累)'!E:E,B13,'(有望系統)_有望轉現有_01-10(累)'!CJ:CJ,"04",'(有望系統)_有望轉現有_01-10(累)'!AD:AD,"業代現有客戶再購")</f>
        <v>0</v>
      </c>
      <c r="AB13" s="75">
        <v>0</v>
      </c>
      <c r="AC13" s="52">
        <f t="shared" si="30"/>
        <v>0</v>
      </c>
      <c r="AD13" s="75">
        <v>0</v>
      </c>
      <c r="AE13" s="94">
        <v>3</v>
      </c>
      <c r="AF13" s="52">
        <v>2</v>
      </c>
      <c r="AG13" s="75">
        <v>0.66666666666666663</v>
      </c>
      <c r="AH13" s="52">
        <v>1</v>
      </c>
      <c r="AI13" s="75">
        <v>0.33333333333333331</v>
      </c>
      <c r="AJ13" s="52">
        <v>0</v>
      </c>
      <c r="AK13" s="75">
        <v>0</v>
      </c>
      <c r="AL13" s="57">
        <v>3</v>
      </c>
      <c r="AM13" s="52">
        <v>1</v>
      </c>
      <c r="AN13" s="12">
        <v>0.33333333333333331</v>
      </c>
      <c r="AO13" s="52">
        <v>0</v>
      </c>
      <c r="AP13" s="12">
        <v>0</v>
      </c>
      <c r="AQ13" s="52">
        <v>2</v>
      </c>
      <c r="AR13" s="12">
        <v>0.66666666666666663</v>
      </c>
      <c r="AS13" s="57">
        <v>4</v>
      </c>
      <c r="AT13" s="52">
        <v>3</v>
      </c>
      <c r="AU13" s="12">
        <v>0.75</v>
      </c>
      <c r="AV13" s="52">
        <v>0</v>
      </c>
      <c r="AW13" s="12">
        <v>0</v>
      </c>
      <c r="AX13" s="52">
        <v>1</v>
      </c>
      <c r="AY13" s="12">
        <v>0.25</v>
      </c>
      <c r="AZ13" s="57">
        <v>1</v>
      </c>
      <c r="BA13" s="52">
        <v>1</v>
      </c>
      <c r="BB13" s="12">
        <v>1</v>
      </c>
      <c r="BC13" s="52">
        <v>0</v>
      </c>
      <c r="BD13" s="12">
        <v>0</v>
      </c>
      <c r="BE13" s="52">
        <v>0</v>
      </c>
      <c r="BF13" s="12">
        <v>0</v>
      </c>
      <c r="BG13" s="57">
        <v>4</v>
      </c>
      <c r="BH13" s="52">
        <v>3</v>
      </c>
      <c r="BI13" s="12">
        <v>0.75</v>
      </c>
      <c r="BJ13" s="52">
        <v>0</v>
      </c>
      <c r="BK13" s="12">
        <v>0</v>
      </c>
      <c r="BL13" s="52">
        <v>1</v>
      </c>
      <c r="BM13" s="12">
        <v>0.25</v>
      </c>
      <c r="BN13" s="57">
        <f>COUNTIFS('(有望系統)_有望轉現有_01-10(累)'!$E:$E,$B13,'(有望系統)_有望轉現有_01-10(累)'!$CJ:$CJ,"10")</f>
        <v>0</v>
      </c>
      <c r="BO13" s="52">
        <f>COUNTIFS('(有望系統)_有望轉現有_01-10(累)'!$E:$E,$B13,'(有望系統)_有望轉現有_01-10(累)'!$CJ:$CJ,"10",'(有望系統)_有望轉現有_01-10(累)'!$AD:$AD,"客戶自行拜訪展示中心")+COUNTIFS('(有望系統)_有望轉現有_01-10(累)'!$E:$E,$B13,'(有望系統)_有望轉現有_01-10(累)'!$CJ:$CJ,"10",'(有望系統)_有望轉現有_01-10(累)'!$AD:$AD,"其它=&gt;客戶透過電話/傳真/電子郵件自行聯絡經銷商")</f>
        <v>0</v>
      </c>
      <c r="BP13" s="12" t="str">
        <f t="shared" si="20"/>
        <v/>
      </c>
      <c r="BQ13" s="52">
        <f>COUNTIFS('(有望系統)_有望轉現有_01-10(累)'!$E:$E,$B13,'(有望系統)_有望轉現有_01-10(累)'!$CJ:$CJ,"10",'(有望系統)_有望轉現有_01-10(累)'!$AD:$AD,"業代現有客戶再購")</f>
        <v>0</v>
      </c>
      <c r="BR13" s="12" t="str">
        <f t="shared" si="21"/>
        <v/>
      </c>
      <c r="BS13" s="52">
        <f t="shared" si="22"/>
        <v>0</v>
      </c>
      <c r="BT13" s="12" t="str">
        <f t="shared" si="23"/>
        <v/>
      </c>
      <c r="BU13" s="57"/>
      <c r="BV13" s="52"/>
      <c r="BW13" s="68"/>
      <c r="BX13" s="52"/>
      <c r="BY13" s="68"/>
      <c r="BZ13" s="52"/>
      <c r="CA13" s="68"/>
      <c r="CB13" s="57"/>
      <c r="CC13" s="52"/>
      <c r="CD13" s="68"/>
      <c r="CE13" s="52"/>
      <c r="CF13" s="68"/>
      <c r="CG13" s="52"/>
      <c r="CH13" s="68"/>
      <c r="CI13" s="9">
        <f t="shared" si="24"/>
        <v>18</v>
      </c>
      <c r="CJ13" s="10">
        <f t="shared" si="24"/>
        <v>12</v>
      </c>
      <c r="CK13" s="12">
        <f t="shared" si="32"/>
        <v>0.66666666666666663</v>
      </c>
      <c r="CL13" s="10">
        <f t="shared" si="25"/>
        <v>1</v>
      </c>
      <c r="CM13" s="12">
        <f t="shared" si="5"/>
        <v>5.5555555555555552E-2</v>
      </c>
      <c r="CN13" s="10">
        <f t="shared" si="26"/>
        <v>5</v>
      </c>
      <c r="CO13" s="87">
        <f t="shared" si="27"/>
        <v>0.27777777777777779</v>
      </c>
      <c r="CQ13" s="16"/>
    </row>
    <row r="14" spans="1:95" ht="12" customHeight="1">
      <c r="A14" s="122"/>
      <c r="B14" s="108" t="s">
        <v>121</v>
      </c>
      <c r="C14" s="9">
        <v>4</v>
      </c>
      <c r="D14" s="10">
        <v>0</v>
      </c>
      <c r="E14" s="15">
        <v>0</v>
      </c>
      <c r="F14" s="10">
        <v>0</v>
      </c>
      <c r="G14" s="15">
        <v>0</v>
      </c>
      <c r="H14" s="10">
        <v>4</v>
      </c>
      <c r="I14" s="36">
        <v>1</v>
      </c>
      <c r="J14" s="9">
        <v>0</v>
      </c>
      <c r="K14" s="10">
        <v>0</v>
      </c>
      <c r="L14" s="15">
        <v>0</v>
      </c>
      <c r="M14" s="10">
        <v>0</v>
      </c>
      <c r="N14" s="15">
        <v>0</v>
      </c>
      <c r="O14" s="10">
        <v>0</v>
      </c>
      <c r="P14" s="15">
        <v>0</v>
      </c>
      <c r="Q14" s="57">
        <v>2</v>
      </c>
      <c r="R14" s="52">
        <v>1</v>
      </c>
      <c r="S14" s="75">
        <v>0</v>
      </c>
      <c r="T14" s="52">
        <v>0</v>
      </c>
      <c r="U14" s="12">
        <v>0</v>
      </c>
      <c r="V14" s="52">
        <v>1</v>
      </c>
      <c r="W14" s="12">
        <v>0</v>
      </c>
      <c r="X14" s="57">
        <f>COUNTIFS('(有望系統)_有望轉現有_01-10(累)'!E:E,B14,'(有望系統)_有望轉現有_01-10(累)'!CJ:CJ,"04")</f>
        <v>0</v>
      </c>
      <c r="Y14" s="52">
        <f>COUNTIFS('(有望系統)_有望轉現有_01-10(累)'!E:E,B14,'(有望系統)_有望轉現有_01-10(累)'!CJ:CJ,"04",'(有望系統)_有望轉現有_01-10(累)'!AD:AD,"客戶自行拜訪展示中心")+COUNTIFS('(有望系統)_有望轉現有_01-10(累)'!E:E,I14,'(有望系統)_有望轉現有_01-10(累)'!AD:AD,"其它=&gt;客戶透過電話/傳真/電子郵件自行聯絡經銷商")</f>
        <v>0</v>
      </c>
      <c r="Z14" s="75">
        <v>0</v>
      </c>
      <c r="AA14" s="52">
        <f>COUNTIFS('(有望系統)_有望轉現有_01-10(累)'!E:E,B14,'(有望系統)_有望轉現有_01-10(累)'!CJ:CJ,"04",'(有望系統)_有望轉現有_01-10(累)'!AD:AD,"業代現有客戶再購")</f>
        <v>0</v>
      </c>
      <c r="AB14" s="75">
        <v>0</v>
      </c>
      <c r="AC14" s="52">
        <f t="shared" si="30"/>
        <v>0</v>
      </c>
      <c r="AD14" s="75">
        <v>0</v>
      </c>
      <c r="AE14" s="94">
        <v>4</v>
      </c>
      <c r="AF14" s="52">
        <v>4</v>
      </c>
      <c r="AG14" s="75">
        <v>1</v>
      </c>
      <c r="AH14" s="52">
        <v>0</v>
      </c>
      <c r="AI14" s="75">
        <v>0</v>
      </c>
      <c r="AJ14" s="52">
        <v>0</v>
      </c>
      <c r="AK14" s="75">
        <v>0</v>
      </c>
      <c r="AL14" s="57">
        <v>3</v>
      </c>
      <c r="AM14" s="52">
        <v>3</v>
      </c>
      <c r="AN14" s="12">
        <v>1</v>
      </c>
      <c r="AO14" s="52">
        <v>0</v>
      </c>
      <c r="AP14" s="12">
        <v>0</v>
      </c>
      <c r="AQ14" s="52">
        <v>0</v>
      </c>
      <c r="AR14" s="12">
        <v>0</v>
      </c>
      <c r="AS14" s="57">
        <v>4</v>
      </c>
      <c r="AT14" s="52">
        <v>2</v>
      </c>
      <c r="AU14" s="12">
        <v>0.5</v>
      </c>
      <c r="AV14" s="52">
        <v>0</v>
      </c>
      <c r="AW14" s="12">
        <v>0</v>
      </c>
      <c r="AX14" s="52">
        <v>2</v>
      </c>
      <c r="AY14" s="12">
        <v>0.5</v>
      </c>
      <c r="AZ14" s="57">
        <v>1</v>
      </c>
      <c r="BA14" s="52">
        <v>1</v>
      </c>
      <c r="BB14" s="12">
        <v>1</v>
      </c>
      <c r="BC14" s="52">
        <v>0</v>
      </c>
      <c r="BD14" s="12">
        <v>0</v>
      </c>
      <c r="BE14" s="52">
        <v>0</v>
      </c>
      <c r="BF14" s="12">
        <v>0</v>
      </c>
      <c r="BG14" s="57">
        <v>2</v>
      </c>
      <c r="BH14" s="52">
        <v>0</v>
      </c>
      <c r="BI14" s="12">
        <v>0</v>
      </c>
      <c r="BJ14" s="52">
        <v>0</v>
      </c>
      <c r="BK14" s="12">
        <v>0</v>
      </c>
      <c r="BL14" s="52">
        <v>2</v>
      </c>
      <c r="BM14" s="12">
        <v>1</v>
      </c>
      <c r="BN14" s="57">
        <f>COUNTIFS('(有望系統)_有望轉現有_01-10(累)'!$E:$E,$B14,'(有望系統)_有望轉現有_01-10(累)'!$CJ:$CJ,"10")</f>
        <v>0</v>
      </c>
      <c r="BO14" s="52">
        <f>COUNTIFS('(有望系統)_有望轉現有_01-10(累)'!$E:$E,$B14,'(有望系統)_有望轉現有_01-10(累)'!$CJ:$CJ,"10",'(有望系統)_有望轉現有_01-10(累)'!$AD:$AD,"客戶自行拜訪展示中心")+COUNTIFS('(有望系統)_有望轉現有_01-10(累)'!$E:$E,$B14,'(有望系統)_有望轉現有_01-10(累)'!$CJ:$CJ,"10",'(有望系統)_有望轉現有_01-10(累)'!$AD:$AD,"其它=&gt;客戶透過電話/傳真/電子郵件自行聯絡經銷商")</f>
        <v>0</v>
      </c>
      <c r="BP14" s="12" t="str">
        <f t="shared" si="20"/>
        <v/>
      </c>
      <c r="BQ14" s="52">
        <f>COUNTIFS('(有望系統)_有望轉現有_01-10(累)'!$E:$E,$B14,'(有望系統)_有望轉現有_01-10(累)'!$CJ:$CJ,"10",'(有望系統)_有望轉現有_01-10(累)'!$AD:$AD,"業代現有客戶再購")</f>
        <v>0</v>
      </c>
      <c r="BR14" s="12" t="str">
        <f t="shared" si="21"/>
        <v/>
      </c>
      <c r="BS14" s="52">
        <f t="shared" si="22"/>
        <v>0</v>
      </c>
      <c r="BT14" s="12" t="str">
        <f t="shared" si="23"/>
        <v/>
      </c>
      <c r="BU14" s="57"/>
      <c r="BV14" s="52"/>
      <c r="BW14" s="68"/>
      <c r="BX14" s="52"/>
      <c r="BY14" s="68"/>
      <c r="BZ14" s="52"/>
      <c r="CA14" s="68"/>
      <c r="CB14" s="57"/>
      <c r="CC14" s="52"/>
      <c r="CD14" s="68"/>
      <c r="CE14" s="52"/>
      <c r="CF14" s="68"/>
      <c r="CG14" s="52"/>
      <c r="CH14" s="68"/>
      <c r="CI14" s="9">
        <f t="shared" si="24"/>
        <v>20</v>
      </c>
      <c r="CJ14" s="10">
        <f t="shared" si="24"/>
        <v>11</v>
      </c>
      <c r="CK14" s="12">
        <f t="shared" si="32"/>
        <v>0.55000000000000004</v>
      </c>
      <c r="CL14" s="10">
        <f t="shared" si="25"/>
        <v>0</v>
      </c>
      <c r="CM14" s="12">
        <f t="shared" si="5"/>
        <v>0</v>
      </c>
      <c r="CN14" s="10">
        <f t="shared" si="26"/>
        <v>9</v>
      </c>
      <c r="CO14" s="87">
        <f t="shared" si="27"/>
        <v>0.45</v>
      </c>
      <c r="CQ14" s="16"/>
    </row>
    <row r="15" spans="1:95" ht="12" customHeight="1">
      <c r="A15" s="122"/>
      <c r="B15" s="24" t="s">
        <v>142</v>
      </c>
      <c r="C15" s="9">
        <v>0</v>
      </c>
      <c r="D15" s="10">
        <v>0</v>
      </c>
      <c r="E15" s="15">
        <v>0</v>
      </c>
      <c r="F15" s="10">
        <v>0</v>
      </c>
      <c r="G15" s="15">
        <v>0</v>
      </c>
      <c r="H15" s="10">
        <v>0</v>
      </c>
      <c r="I15" s="36">
        <v>0</v>
      </c>
      <c r="J15" s="9">
        <v>0</v>
      </c>
      <c r="K15" s="10">
        <v>0</v>
      </c>
      <c r="L15" s="15">
        <v>0</v>
      </c>
      <c r="M15" s="10">
        <v>0</v>
      </c>
      <c r="N15" s="15">
        <v>0</v>
      </c>
      <c r="O15" s="10">
        <v>0</v>
      </c>
      <c r="P15" s="15">
        <v>0</v>
      </c>
      <c r="Q15" s="57">
        <v>4</v>
      </c>
      <c r="R15" s="52">
        <v>1</v>
      </c>
      <c r="S15" s="75">
        <v>0</v>
      </c>
      <c r="T15" s="52">
        <v>0</v>
      </c>
      <c r="U15" s="12">
        <v>0</v>
      </c>
      <c r="V15" s="52">
        <v>3</v>
      </c>
      <c r="W15" s="12">
        <v>0</v>
      </c>
      <c r="X15" s="57">
        <f>COUNTIFS('(有望系統)_有望轉現有_01-10(累)'!E:E,B15,'(有望系統)_有望轉現有_01-10(累)'!CJ:CJ,"04")</f>
        <v>0</v>
      </c>
      <c r="Y15" s="52">
        <f>COUNTIFS('(有望系統)_有望轉現有_01-10(累)'!E:E,B15,'(有望系統)_有望轉現有_01-10(累)'!CJ:CJ,"04",'(有望系統)_有望轉現有_01-10(累)'!AD:AD,"客戶自行拜訪展示中心")+COUNTIFS('(有望系統)_有望轉現有_01-10(累)'!E:E,I15,'(有望系統)_有望轉現有_01-10(累)'!AD:AD,"其它=&gt;客戶透過電話/傳真/電子郵件自行聯絡經銷商")</f>
        <v>0</v>
      </c>
      <c r="Z15" s="75">
        <v>0</v>
      </c>
      <c r="AA15" s="52">
        <f>COUNTIFS('(有望系統)_有望轉現有_01-10(累)'!E:E,B15,'(有望系統)_有望轉現有_01-10(累)'!CJ:CJ,"04",'(有望系統)_有望轉現有_01-10(累)'!AD:AD,"業代現有客戶再購")</f>
        <v>0</v>
      </c>
      <c r="AB15" s="75">
        <v>0</v>
      </c>
      <c r="AC15" s="52">
        <f t="shared" si="30"/>
        <v>0</v>
      </c>
      <c r="AD15" s="75">
        <v>0</v>
      </c>
      <c r="AE15" s="94">
        <v>2</v>
      </c>
      <c r="AF15" s="52">
        <v>2</v>
      </c>
      <c r="AG15" s="75">
        <v>1</v>
      </c>
      <c r="AH15" s="52">
        <v>0</v>
      </c>
      <c r="AI15" s="75">
        <v>0</v>
      </c>
      <c r="AJ15" s="52">
        <v>0</v>
      </c>
      <c r="AK15" s="75">
        <v>0</v>
      </c>
      <c r="AL15" s="57">
        <v>2</v>
      </c>
      <c r="AM15" s="52">
        <v>1</v>
      </c>
      <c r="AN15" s="12">
        <v>0.5</v>
      </c>
      <c r="AO15" s="52">
        <v>0</v>
      </c>
      <c r="AP15" s="12">
        <v>0</v>
      </c>
      <c r="AQ15" s="52">
        <v>1</v>
      </c>
      <c r="AR15" s="12">
        <v>0.5</v>
      </c>
      <c r="AS15" s="57">
        <v>2</v>
      </c>
      <c r="AT15" s="52">
        <v>1</v>
      </c>
      <c r="AU15" s="12">
        <v>0.5</v>
      </c>
      <c r="AV15" s="52">
        <v>0</v>
      </c>
      <c r="AW15" s="12">
        <v>0</v>
      </c>
      <c r="AX15" s="52">
        <v>1</v>
      </c>
      <c r="AY15" s="12">
        <v>0.5</v>
      </c>
      <c r="AZ15" s="57">
        <v>2</v>
      </c>
      <c r="BA15" s="52">
        <v>1</v>
      </c>
      <c r="BB15" s="12">
        <v>0.5</v>
      </c>
      <c r="BC15" s="52">
        <v>0</v>
      </c>
      <c r="BD15" s="12">
        <v>0</v>
      </c>
      <c r="BE15" s="52">
        <v>1</v>
      </c>
      <c r="BF15" s="12">
        <v>0.5</v>
      </c>
      <c r="BG15" s="57">
        <v>3</v>
      </c>
      <c r="BH15" s="52">
        <v>1</v>
      </c>
      <c r="BI15" s="12">
        <v>0.33333333333333331</v>
      </c>
      <c r="BJ15" s="52">
        <v>0</v>
      </c>
      <c r="BK15" s="12">
        <v>0</v>
      </c>
      <c r="BL15" s="52">
        <v>2</v>
      </c>
      <c r="BM15" s="12">
        <v>0.66666666666666663</v>
      </c>
      <c r="BN15" s="57">
        <f>COUNTIFS('(有望系統)_有望轉現有_01-10(累)'!$E:$E,$B15,'(有望系統)_有望轉現有_01-10(累)'!$CJ:$CJ,"10")</f>
        <v>0</v>
      </c>
      <c r="BO15" s="52">
        <f>COUNTIFS('(有望系統)_有望轉現有_01-10(累)'!$E:$E,$B15,'(有望系統)_有望轉現有_01-10(累)'!$CJ:$CJ,"10",'(有望系統)_有望轉現有_01-10(累)'!$AD:$AD,"客戶自行拜訪展示中心")+COUNTIFS('(有望系統)_有望轉現有_01-10(累)'!$E:$E,$B15,'(有望系統)_有望轉現有_01-10(累)'!$CJ:$CJ,"10",'(有望系統)_有望轉現有_01-10(累)'!$AD:$AD,"其它=&gt;客戶透過電話/傳真/電子郵件自行聯絡經銷商")</f>
        <v>0</v>
      </c>
      <c r="BP15" s="12" t="str">
        <f t="shared" si="20"/>
        <v/>
      </c>
      <c r="BQ15" s="52">
        <f>COUNTIFS('(有望系統)_有望轉現有_01-10(累)'!$E:$E,$B15,'(有望系統)_有望轉現有_01-10(累)'!$CJ:$CJ,"10",'(有望系統)_有望轉現有_01-10(累)'!$AD:$AD,"業代現有客戶再購")</f>
        <v>0</v>
      </c>
      <c r="BR15" s="12" t="str">
        <f t="shared" si="21"/>
        <v/>
      </c>
      <c r="BS15" s="52">
        <f t="shared" si="22"/>
        <v>0</v>
      </c>
      <c r="BT15" s="12" t="str">
        <f t="shared" si="23"/>
        <v/>
      </c>
      <c r="BU15" s="57"/>
      <c r="BV15" s="52"/>
      <c r="BW15" s="68"/>
      <c r="BX15" s="52"/>
      <c r="BY15" s="68"/>
      <c r="BZ15" s="52"/>
      <c r="CA15" s="68"/>
      <c r="CB15" s="57"/>
      <c r="CC15" s="52"/>
      <c r="CD15" s="68"/>
      <c r="CE15" s="52"/>
      <c r="CF15" s="68"/>
      <c r="CG15" s="52"/>
      <c r="CH15" s="68"/>
      <c r="CI15" s="9">
        <f t="shared" si="24"/>
        <v>15</v>
      </c>
      <c r="CJ15" s="10">
        <f t="shared" si="24"/>
        <v>7</v>
      </c>
      <c r="CK15" s="12">
        <f t="shared" si="32"/>
        <v>0.46666666666666667</v>
      </c>
      <c r="CL15" s="10">
        <f t="shared" si="25"/>
        <v>0</v>
      </c>
      <c r="CM15" s="12">
        <v>0</v>
      </c>
      <c r="CN15" s="10">
        <f t="shared" si="26"/>
        <v>8</v>
      </c>
      <c r="CO15" s="87">
        <f t="shared" si="27"/>
        <v>0.53333333333333333</v>
      </c>
      <c r="CQ15" s="16"/>
    </row>
    <row r="16" spans="1:95" ht="12" customHeight="1">
      <c r="A16" s="122"/>
      <c r="B16" s="108" t="s">
        <v>122</v>
      </c>
      <c r="C16" s="9">
        <v>2</v>
      </c>
      <c r="D16" s="10">
        <v>2</v>
      </c>
      <c r="E16" s="15">
        <v>1</v>
      </c>
      <c r="F16" s="10">
        <v>0</v>
      </c>
      <c r="G16" s="15">
        <v>0</v>
      </c>
      <c r="H16" s="10">
        <v>0</v>
      </c>
      <c r="I16" s="36">
        <v>0</v>
      </c>
      <c r="J16" s="9">
        <v>1</v>
      </c>
      <c r="K16" s="10">
        <v>1</v>
      </c>
      <c r="L16" s="15">
        <v>1</v>
      </c>
      <c r="M16" s="10">
        <v>0</v>
      </c>
      <c r="N16" s="15">
        <v>0</v>
      </c>
      <c r="O16" s="10">
        <v>0</v>
      </c>
      <c r="P16" s="15">
        <v>0</v>
      </c>
      <c r="Q16" s="57">
        <v>2</v>
      </c>
      <c r="R16" s="52">
        <v>0</v>
      </c>
      <c r="S16" s="75">
        <v>0</v>
      </c>
      <c r="T16" s="52">
        <v>0</v>
      </c>
      <c r="U16" s="12">
        <v>0</v>
      </c>
      <c r="V16" s="52">
        <v>2</v>
      </c>
      <c r="W16" s="12">
        <v>1</v>
      </c>
      <c r="X16" s="57">
        <f>COUNTIFS('(有望系統)_有望轉現有_01-10(累)'!E:E,B16,'(有望系統)_有望轉現有_01-10(累)'!CJ:CJ,"04")</f>
        <v>0</v>
      </c>
      <c r="Y16" s="52">
        <f>COUNTIFS('(有望系統)_有望轉現有_01-10(累)'!E:E,B16,'(有望系統)_有望轉現有_01-10(累)'!CJ:CJ,"04",'(有望系統)_有望轉現有_01-10(累)'!AD:AD,"客戶自行拜訪展示中心")+COUNTIFS('(有望系統)_有望轉現有_01-10(累)'!E:E,I16,'(有望系統)_有望轉現有_01-10(累)'!AD:AD,"其它=&gt;客戶透過電話/傳真/電子郵件自行聯絡經銷商")</f>
        <v>0</v>
      </c>
      <c r="Z16" s="75" t="str">
        <f t="shared" ref="Z16" si="36">IF(X16=0,"",Y16/X16)</f>
        <v/>
      </c>
      <c r="AA16" s="52">
        <f>COUNTIFS('(有望系統)_有望轉現有_01-10(累)'!E:E,B16,'(有望系統)_有望轉現有_01-10(累)'!CJ:CJ,"04",'(有望系統)_有望轉現有_01-10(累)'!AD:AD,"業代現有客戶再購")</f>
        <v>0</v>
      </c>
      <c r="AB16" s="75" t="str">
        <f t="shared" ref="AB16" si="37">IF(X16=0,"",AA16/X16)</f>
        <v/>
      </c>
      <c r="AC16" s="52">
        <f t="shared" si="30"/>
        <v>0</v>
      </c>
      <c r="AD16" s="75" t="str">
        <f t="shared" ref="AD16" si="38">IF(X16=0,"",AC16/X16)</f>
        <v/>
      </c>
      <c r="AE16" s="94">
        <v>4</v>
      </c>
      <c r="AF16" s="52">
        <v>3</v>
      </c>
      <c r="AG16" s="75">
        <v>0.75</v>
      </c>
      <c r="AH16" s="52">
        <v>0</v>
      </c>
      <c r="AI16" s="75">
        <v>0</v>
      </c>
      <c r="AJ16" s="52">
        <v>1</v>
      </c>
      <c r="AK16" s="75">
        <v>0.25</v>
      </c>
      <c r="AL16" s="57">
        <v>5</v>
      </c>
      <c r="AM16" s="52">
        <v>3</v>
      </c>
      <c r="AN16" s="12">
        <v>0.6</v>
      </c>
      <c r="AO16" s="52">
        <v>0</v>
      </c>
      <c r="AP16" s="12">
        <v>0</v>
      </c>
      <c r="AQ16" s="52">
        <v>2</v>
      </c>
      <c r="AR16" s="12">
        <v>0.4</v>
      </c>
      <c r="AS16" s="57">
        <v>3</v>
      </c>
      <c r="AT16" s="52">
        <v>1</v>
      </c>
      <c r="AU16" s="12">
        <v>0.33333333333333331</v>
      </c>
      <c r="AV16" s="52">
        <v>0</v>
      </c>
      <c r="AW16" s="12">
        <v>0</v>
      </c>
      <c r="AX16" s="52">
        <v>2</v>
      </c>
      <c r="AY16" s="12">
        <v>0.66666666666666663</v>
      </c>
      <c r="AZ16" s="57">
        <v>1</v>
      </c>
      <c r="BA16" s="52">
        <v>1</v>
      </c>
      <c r="BB16" s="12">
        <v>1</v>
      </c>
      <c r="BC16" s="52">
        <v>0</v>
      </c>
      <c r="BD16" s="12">
        <v>0</v>
      </c>
      <c r="BE16" s="52">
        <v>0</v>
      </c>
      <c r="BF16" s="12">
        <v>0</v>
      </c>
      <c r="BG16" s="57">
        <v>1</v>
      </c>
      <c r="BH16" s="52">
        <v>0</v>
      </c>
      <c r="BI16" s="12">
        <v>0</v>
      </c>
      <c r="BJ16" s="52">
        <v>0</v>
      </c>
      <c r="BK16" s="12">
        <v>0</v>
      </c>
      <c r="BL16" s="52">
        <v>1</v>
      </c>
      <c r="BM16" s="12">
        <v>1</v>
      </c>
      <c r="BN16" s="57">
        <f>COUNTIFS('(有望系統)_有望轉現有_01-10(累)'!$E:$E,$B16,'(有望系統)_有望轉現有_01-10(累)'!$CJ:$CJ,"10")</f>
        <v>0</v>
      </c>
      <c r="BO16" s="52">
        <f>COUNTIFS('(有望系統)_有望轉現有_01-10(累)'!$E:$E,$B16,'(有望系統)_有望轉現有_01-10(累)'!$CJ:$CJ,"10",'(有望系統)_有望轉現有_01-10(累)'!$AD:$AD,"客戶自行拜訪展示中心")+COUNTIFS('(有望系統)_有望轉現有_01-10(累)'!$E:$E,$B16,'(有望系統)_有望轉現有_01-10(累)'!$CJ:$CJ,"10",'(有望系統)_有望轉現有_01-10(累)'!$AD:$AD,"其它=&gt;客戶透過電話/傳真/電子郵件自行聯絡經銷商")</f>
        <v>0</v>
      </c>
      <c r="BP16" s="12" t="str">
        <f t="shared" si="20"/>
        <v/>
      </c>
      <c r="BQ16" s="52">
        <f>COUNTIFS('(有望系統)_有望轉現有_01-10(累)'!$E:$E,$B16,'(有望系統)_有望轉現有_01-10(累)'!$CJ:$CJ,"10",'(有望系統)_有望轉現有_01-10(累)'!$AD:$AD,"業代現有客戶再購")</f>
        <v>0</v>
      </c>
      <c r="BR16" s="12" t="str">
        <f t="shared" si="21"/>
        <v/>
      </c>
      <c r="BS16" s="52">
        <f t="shared" si="22"/>
        <v>0</v>
      </c>
      <c r="BT16" s="12" t="str">
        <f t="shared" si="23"/>
        <v/>
      </c>
      <c r="BU16" s="57"/>
      <c r="BV16" s="52"/>
      <c r="BW16" s="68"/>
      <c r="BX16" s="52"/>
      <c r="BY16" s="68"/>
      <c r="BZ16" s="52"/>
      <c r="CA16" s="68"/>
      <c r="CB16" s="57"/>
      <c r="CC16" s="52"/>
      <c r="CD16" s="68"/>
      <c r="CE16" s="52"/>
      <c r="CF16" s="68"/>
      <c r="CG16" s="52"/>
      <c r="CH16" s="68"/>
      <c r="CI16" s="9">
        <f t="shared" si="24"/>
        <v>19</v>
      </c>
      <c r="CJ16" s="10">
        <f t="shared" si="24"/>
        <v>11</v>
      </c>
      <c r="CK16" s="12">
        <f t="shared" si="32"/>
        <v>0.57894736842105265</v>
      </c>
      <c r="CL16" s="10">
        <f t="shared" si="25"/>
        <v>0</v>
      </c>
      <c r="CM16" s="12">
        <f t="shared" si="5"/>
        <v>0</v>
      </c>
      <c r="CN16" s="10">
        <f t="shared" si="26"/>
        <v>8</v>
      </c>
      <c r="CO16" s="87">
        <f t="shared" si="27"/>
        <v>0.42105263157894735</v>
      </c>
      <c r="CQ16" s="70"/>
    </row>
    <row r="17" spans="1:95" ht="12" customHeight="1">
      <c r="A17" s="122"/>
      <c r="B17" s="108" t="s">
        <v>123</v>
      </c>
      <c r="C17" s="9">
        <v>4</v>
      </c>
      <c r="D17" s="10">
        <v>1</v>
      </c>
      <c r="E17" s="15">
        <v>0.25</v>
      </c>
      <c r="F17" s="10">
        <v>1</v>
      </c>
      <c r="G17" s="15">
        <v>0.25</v>
      </c>
      <c r="H17" s="10">
        <v>2</v>
      </c>
      <c r="I17" s="36">
        <v>0.5</v>
      </c>
      <c r="J17" s="9">
        <v>0</v>
      </c>
      <c r="K17" s="10">
        <v>0</v>
      </c>
      <c r="L17" s="15">
        <v>0</v>
      </c>
      <c r="M17" s="10">
        <v>0</v>
      </c>
      <c r="N17" s="15">
        <v>0</v>
      </c>
      <c r="O17" s="10">
        <v>0</v>
      </c>
      <c r="P17" s="15">
        <v>0</v>
      </c>
      <c r="Q17" s="57">
        <v>4</v>
      </c>
      <c r="R17" s="52">
        <v>1</v>
      </c>
      <c r="S17" s="75">
        <v>0</v>
      </c>
      <c r="T17" s="52">
        <v>0</v>
      </c>
      <c r="U17" s="12">
        <v>0</v>
      </c>
      <c r="V17" s="52">
        <v>3</v>
      </c>
      <c r="W17" s="12">
        <v>0</v>
      </c>
      <c r="X17" s="57">
        <f>COUNTIFS('(有望系統)_有望轉現有_01-10(累)'!E:E,B17,'(有望系統)_有望轉現有_01-10(累)'!CJ:CJ,"04")</f>
        <v>0</v>
      </c>
      <c r="Y17" s="52">
        <f>COUNTIFS('(有望系統)_有望轉現有_01-10(累)'!E:E,B17,'(有望系統)_有望轉現有_01-10(累)'!CJ:CJ,"04",'(有望系統)_有望轉現有_01-10(累)'!AD:AD,"客戶自行拜訪展示中心")+COUNTIFS('(有望系統)_有望轉現有_01-10(累)'!E:E,I17,'(有望系統)_有望轉現有_01-10(累)'!AD:AD,"其它=&gt;客戶透過電話/傳真/電子郵件自行聯絡經銷商")</f>
        <v>0</v>
      </c>
      <c r="Z17" s="75">
        <v>0</v>
      </c>
      <c r="AA17" s="52">
        <f>COUNTIFS('(有望系統)_有望轉現有_01-10(累)'!E:E,B17,'(有望系統)_有望轉現有_01-10(累)'!CJ:CJ,"04",'(有望系統)_有望轉現有_01-10(累)'!AD:AD,"業代現有客戶再購")</f>
        <v>0</v>
      </c>
      <c r="AB17" s="75">
        <v>0</v>
      </c>
      <c r="AC17" s="52">
        <f t="shared" si="30"/>
        <v>0</v>
      </c>
      <c r="AD17" s="75">
        <v>0</v>
      </c>
      <c r="AE17" s="94">
        <v>1</v>
      </c>
      <c r="AF17" s="52">
        <v>0</v>
      </c>
      <c r="AG17" s="75">
        <v>0</v>
      </c>
      <c r="AH17" s="52">
        <v>0</v>
      </c>
      <c r="AI17" s="75">
        <v>0</v>
      </c>
      <c r="AJ17" s="52">
        <v>1</v>
      </c>
      <c r="AK17" s="75">
        <v>1</v>
      </c>
      <c r="AL17" s="57">
        <v>2</v>
      </c>
      <c r="AM17" s="52">
        <v>1</v>
      </c>
      <c r="AN17" s="12">
        <v>0.5</v>
      </c>
      <c r="AO17" s="52">
        <v>0</v>
      </c>
      <c r="AP17" s="12">
        <v>0</v>
      </c>
      <c r="AQ17" s="52">
        <v>1</v>
      </c>
      <c r="AR17" s="12">
        <v>0.5</v>
      </c>
      <c r="AS17" s="57">
        <v>1</v>
      </c>
      <c r="AT17" s="52">
        <v>0</v>
      </c>
      <c r="AU17" s="12">
        <v>0</v>
      </c>
      <c r="AV17" s="52">
        <v>0</v>
      </c>
      <c r="AW17" s="12">
        <v>0</v>
      </c>
      <c r="AX17" s="52">
        <v>1</v>
      </c>
      <c r="AY17" s="12">
        <v>1</v>
      </c>
      <c r="AZ17" s="57">
        <v>4</v>
      </c>
      <c r="BA17" s="52">
        <v>1</v>
      </c>
      <c r="BB17" s="12">
        <v>0.25</v>
      </c>
      <c r="BC17" s="52">
        <v>1</v>
      </c>
      <c r="BD17" s="12">
        <v>0.25</v>
      </c>
      <c r="BE17" s="52">
        <v>2</v>
      </c>
      <c r="BF17" s="12">
        <v>0.5</v>
      </c>
      <c r="BG17" s="57">
        <v>2</v>
      </c>
      <c r="BH17" s="52">
        <v>0</v>
      </c>
      <c r="BI17" s="12">
        <v>0</v>
      </c>
      <c r="BJ17" s="52">
        <v>1</v>
      </c>
      <c r="BK17" s="12">
        <v>0.5</v>
      </c>
      <c r="BL17" s="52">
        <v>1</v>
      </c>
      <c r="BM17" s="12">
        <v>0.5</v>
      </c>
      <c r="BN17" s="57">
        <f>COUNTIFS('(有望系統)_有望轉現有_01-10(累)'!$E:$E,$B17,'(有望系統)_有望轉現有_01-10(累)'!$CJ:$CJ,"10")</f>
        <v>0</v>
      </c>
      <c r="BO17" s="52">
        <f>COUNTIFS('(有望系統)_有望轉現有_01-10(累)'!$E:$E,$B17,'(有望系統)_有望轉現有_01-10(累)'!$CJ:$CJ,"10",'(有望系統)_有望轉現有_01-10(累)'!$AD:$AD,"客戶自行拜訪展示中心")+COUNTIFS('(有望系統)_有望轉現有_01-10(累)'!$E:$E,$B17,'(有望系統)_有望轉現有_01-10(累)'!$CJ:$CJ,"10",'(有望系統)_有望轉現有_01-10(累)'!$AD:$AD,"其它=&gt;客戶透過電話/傳真/電子郵件自行聯絡經銷商")</f>
        <v>0</v>
      </c>
      <c r="BP17" s="12" t="str">
        <f t="shared" si="20"/>
        <v/>
      </c>
      <c r="BQ17" s="52">
        <f>COUNTIFS('(有望系統)_有望轉現有_01-10(累)'!$E:$E,$B17,'(有望系統)_有望轉現有_01-10(累)'!$CJ:$CJ,"10",'(有望系統)_有望轉現有_01-10(累)'!$AD:$AD,"業代現有客戶再購")</f>
        <v>0</v>
      </c>
      <c r="BR17" s="12" t="str">
        <f t="shared" si="21"/>
        <v/>
      </c>
      <c r="BS17" s="52">
        <f t="shared" si="22"/>
        <v>0</v>
      </c>
      <c r="BT17" s="12" t="str">
        <f t="shared" si="23"/>
        <v/>
      </c>
      <c r="BU17" s="57"/>
      <c r="BV17" s="52"/>
      <c r="BW17" s="68"/>
      <c r="BX17" s="52"/>
      <c r="BY17" s="68"/>
      <c r="BZ17" s="52"/>
      <c r="CA17" s="68"/>
      <c r="CB17" s="57"/>
      <c r="CC17" s="52"/>
      <c r="CD17" s="68"/>
      <c r="CE17" s="52"/>
      <c r="CF17" s="68"/>
      <c r="CG17" s="52"/>
      <c r="CH17" s="68"/>
      <c r="CI17" s="9">
        <f t="shared" si="24"/>
        <v>18</v>
      </c>
      <c r="CJ17" s="10">
        <f t="shared" si="24"/>
        <v>4</v>
      </c>
      <c r="CK17" s="12">
        <f t="shared" si="32"/>
        <v>0.22222222222222221</v>
      </c>
      <c r="CL17" s="10">
        <f t="shared" si="25"/>
        <v>3</v>
      </c>
      <c r="CM17" s="12">
        <f t="shared" si="5"/>
        <v>0.16666666666666666</v>
      </c>
      <c r="CN17" s="10">
        <f t="shared" si="26"/>
        <v>11</v>
      </c>
      <c r="CO17" s="87">
        <f t="shared" si="27"/>
        <v>0.61111111111111116</v>
      </c>
      <c r="CQ17" s="16"/>
    </row>
    <row r="18" spans="1:95" ht="12" customHeight="1">
      <c r="A18" s="122"/>
      <c r="B18" s="24" t="s">
        <v>124</v>
      </c>
      <c r="C18" s="9">
        <v>1</v>
      </c>
      <c r="D18" s="10">
        <v>1</v>
      </c>
      <c r="E18" s="15">
        <v>1</v>
      </c>
      <c r="F18" s="10">
        <v>0</v>
      </c>
      <c r="G18" s="15">
        <v>0</v>
      </c>
      <c r="H18" s="10">
        <v>0</v>
      </c>
      <c r="I18" s="36">
        <v>0</v>
      </c>
      <c r="J18" s="9">
        <v>1</v>
      </c>
      <c r="K18" s="10">
        <v>0</v>
      </c>
      <c r="L18" s="15">
        <v>0</v>
      </c>
      <c r="M18" s="10">
        <v>0</v>
      </c>
      <c r="N18" s="15">
        <v>0</v>
      </c>
      <c r="O18" s="10">
        <v>1</v>
      </c>
      <c r="P18" s="15">
        <v>1</v>
      </c>
      <c r="Q18" s="57">
        <v>1</v>
      </c>
      <c r="R18" s="52">
        <v>0</v>
      </c>
      <c r="S18" s="75">
        <v>0</v>
      </c>
      <c r="T18" s="52">
        <v>0</v>
      </c>
      <c r="U18" s="12">
        <v>0</v>
      </c>
      <c r="V18" s="52">
        <v>1</v>
      </c>
      <c r="W18" s="12">
        <v>1</v>
      </c>
      <c r="X18" s="57">
        <f>COUNTIFS('(有望系統)_有望轉現有_01-10(累)'!E:E,B18,'(有望系統)_有望轉現有_01-10(累)'!CJ:CJ,"04")</f>
        <v>0</v>
      </c>
      <c r="Y18" s="52">
        <f>COUNTIFS('(有望系統)_有望轉現有_01-10(累)'!E:E,B18,'(有望系統)_有望轉現有_01-10(累)'!CJ:CJ,"04",'(有望系統)_有望轉現有_01-10(累)'!AD:AD,"客戶自行拜訪展示中心")+COUNTIFS('(有望系統)_有望轉現有_01-10(累)'!E:E,I18,'(有望系統)_有望轉現有_01-10(累)'!AD:AD,"其它=&gt;客戶透過電話/傳真/電子郵件自行聯絡經銷商")</f>
        <v>0</v>
      </c>
      <c r="Z18" s="75" t="str">
        <f t="shared" ref="Z18" si="39">IF(X18=0,"",Y18/X18)</f>
        <v/>
      </c>
      <c r="AA18" s="52">
        <f>COUNTIFS('(有望系統)_有望轉現有_01-10(累)'!E:E,B18,'(有望系統)_有望轉現有_01-10(累)'!CJ:CJ,"04",'(有望系統)_有望轉現有_01-10(累)'!AD:AD,"業代現有客戶再購")</f>
        <v>0</v>
      </c>
      <c r="AB18" s="75" t="str">
        <f t="shared" ref="AB18:AB19" si="40">IF(X18=0,"",AA18/X18)</f>
        <v/>
      </c>
      <c r="AC18" s="52">
        <f t="shared" si="30"/>
        <v>0</v>
      </c>
      <c r="AD18" s="75" t="str">
        <f t="shared" ref="AD18" si="41">IF(X18=0,"",AC18/X18)</f>
        <v/>
      </c>
      <c r="AE18" s="94">
        <v>1</v>
      </c>
      <c r="AF18" s="52">
        <v>0</v>
      </c>
      <c r="AG18" s="75">
        <v>0</v>
      </c>
      <c r="AH18" s="52">
        <v>0</v>
      </c>
      <c r="AI18" s="75">
        <v>0</v>
      </c>
      <c r="AJ18" s="52">
        <v>1</v>
      </c>
      <c r="AK18" s="75">
        <v>1</v>
      </c>
      <c r="AL18" s="57">
        <v>1</v>
      </c>
      <c r="AM18" s="52">
        <v>1</v>
      </c>
      <c r="AN18" s="12">
        <v>1</v>
      </c>
      <c r="AO18" s="52">
        <v>0</v>
      </c>
      <c r="AP18" s="12">
        <v>0</v>
      </c>
      <c r="AQ18" s="52">
        <v>0</v>
      </c>
      <c r="AR18" s="12">
        <v>0</v>
      </c>
      <c r="AS18" s="57">
        <v>0</v>
      </c>
      <c r="AT18" s="52">
        <v>0</v>
      </c>
      <c r="AU18" s="12" t="s">
        <v>137</v>
      </c>
      <c r="AV18" s="52">
        <v>0</v>
      </c>
      <c r="AW18" s="12" t="s">
        <v>137</v>
      </c>
      <c r="AX18" s="52">
        <v>0</v>
      </c>
      <c r="AY18" s="12" t="s">
        <v>137</v>
      </c>
      <c r="AZ18" s="57">
        <v>5</v>
      </c>
      <c r="BA18" s="52">
        <v>4</v>
      </c>
      <c r="BB18" s="12">
        <v>0.8</v>
      </c>
      <c r="BC18" s="52">
        <v>0</v>
      </c>
      <c r="BD18" s="12">
        <v>0</v>
      </c>
      <c r="BE18" s="52">
        <v>1</v>
      </c>
      <c r="BF18" s="12">
        <v>0.2</v>
      </c>
      <c r="BG18" s="57">
        <v>1</v>
      </c>
      <c r="BH18" s="52">
        <v>0</v>
      </c>
      <c r="BI18" s="12">
        <v>0</v>
      </c>
      <c r="BJ18" s="52">
        <v>0</v>
      </c>
      <c r="BK18" s="12">
        <v>0</v>
      </c>
      <c r="BL18" s="52">
        <v>1</v>
      </c>
      <c r="BM18" s="12">
        <v>1</v>
      </c>
      <c r="BN18" s="57">
        <f>COUNTIFS('(有望系統)_有望轉現有_01-10(累)'!$E:$E,$B18,'(有望系統)_有望轉現有_01-10(累)'!$CJ:$CJ,"10")</f>
        <v>0</v>
      </c>
      <c r="BO18" s="52">
        <f>COUNTIFS('(有望系統)_有望轉現有_01-10(累)'!$E:$E,$B18,'(有望系統)_有望轉現有_01-10(累)'!$CJ:$CJ,"10",'(有望系統)_有望轉現有_01-10(累)'!$AD:$AD,"客戶自行拜訪展示中心")+COUNTIFS('(有望系統)_有望轉現有_01-10(累)'!$E:$E,$B18,'(有望系統)_有望轉現有_01-10(累)'!$CJ:$CJ,"10",'(有望系統)_有望轉現有_01-10(累)'!$AD:$AD,"其它=&gt;客戶透過電話/傳真/電子郵件自行聯絡經銷商")</f>
        <v>0</v>
      </c>
      <c r="BP18" s="12" t="str">
        <f t="shared" si="20"/>
        <v/>
      </c>
      <c r="BQ18" s="52">
        <f>COUNTIFS('(有望系統)_有望轉現有_01-10(累)'!$E:$E,$B18,'(有望系統)_有望轉現有_01-10(累)'!$CJ:$CJ,"10",'(有望系統)_有望轉現有_01-10(累)'!$AD:$AD,"業代現有客戶再購")</f>
        <v>0</v>
      </c>
      <c r="BR18" s="12" t="str">
        <f t="shared" si="21"/>
        <v/>
      </c>
      <c r="BS18" s="52">
        <f t="shared" si="22"/>
        <v>0</v>
      </c>
      <c r="BT18" s="12" t="str">
        <f t="shared" si="23"/>
        <v/>
      </c>
      <c r="BU18" s="57"/>
      <c r="BV18" s="52"/>
      <c r="BW18" s="68"/>
      <c r="BX18" s="52"/>
      <c r="BY18" s="68"/>
      <c r="BZ18" s="52"/>
      <c r="CA18" s="68"/>
      <c r="CB18" s="57"/>
      <c r="CC18" s="52"/>
      <c r="CD18" s="68"/>
      <c r="CE18" s="52"/>
      <c r="CF18" s="68"/>
      <c r="CG18" s="52"/>
      <c r="CH18" s="68"/>
      <c r="CI18" s="9">
        <f t="shared" si="24"/>
        <v>11</v>
      </c>
      <c r="CJ18" s="10">
        <f t="shared" si="24"/>
        <v>6</v>
      </c>
      <c r="CK18" s="12">
        <f t="shared" si="32"/>
        <v>0.54545454545454541</v>
      </c>
      <c r="CL18" s="10">
        <f t="shared" si="25"/>
        <v>0</v>
      </c>
      <c r="CM18" s="12">
        <f t="shared" si="5"/>
        <v>0</v>
      </c>
      <c r="CN18" s="10">
        <f t="shared" si="26"/>
        <v>5</v>
      </c>
      <c r="CO18" s="87">
        <f t="shared" si="27"/>
        <v>0.45454545454545453</v>
      </c>
      <c r="CQ18" s="16"/>
    </row>
    <row r="19" spans="1:95" ht="12" customHeight="1">
      <c r="A19" s="122"/>
      <c r="B19" s="18" t="s">
        <v>119</v>
      </c>
      <c r="C19" s="19">
        <v>32</v>
      </c>
      <c r="D19" s="20">
        <v>9</v>
      </c>
      <c r="E19" s="21">
        <v>0.28125</v>
      </c>
      <c r="F19" s="20">
        <v>8</v>
      </c>
      <c r="G19" s="21">
        <v>0.25</v>
      </c>
      <c r="H19" s="20">
        <v>15</v>
      </c>
      <c r="I19" s="22">
        <v>0.46875</v>
      </c>
      <c r="J19" s="19">
        <v>11</v>
      </c>
      <c r="K19" s="20">
        <v>3</v>
      </c>
      <c r="L19" s="21">
        <f>IF(J19=0,"",K19/J19)</f>
        <v>0.27272727272727271</v>
      </c>
      <c r="M19" s="20">
        <v>1</v>
      </c>
      <c r="N19" s="21">
        <f t="shared" ref="N19" si="42">IF(J19=0,"",M19/J19)</f>
        <v>9.0909090909090912E-2</v>
      </c>
      <c r="O19" s="20">
        <v>7</v>
      </c>
      <c r="P19" s="22">
        <f>IF(J19=0,"",O19/J19)</f>
        <v>0.63636363636363635</v>
      </c>
      <c r="Q19" s="58">
        <v>36</v>
      </c>
      <c r="R19" s="62">
        <v>8</v>
      </c>
      <c r="S19" s="76">
        <f>IF(Q19=0,"",R19/Q19)</f>
        <v>0.22222222222222221</v>
      </c>
      <c r="T19" s="62">
        <v>4</v>
      </c>
      <c r="U19" s="76">
        <f t="shared" ref="U19" si="43">IF(Q19=0,"",T19/Q19)</f>
        <v>0.1111111111111111</v>
      </c>
      <c r="V19" s="62">
        <v>24</v>
      </c>
      <c r="W19" s="73">
        <f>IF(Q19=0,"",V19/Q19)</f>
        <v>0.66666666666666663</v>
      </c>
      <c r="X19" s="19">
        <f>SUM(X8:X18)</f>
        <v>0</v>
      </c>
      <c r="Y19" s="20">
        <f>SUM(Y8:Y18)</f>
        <v>0</v>
      </c>
      <c r="Z19" s="23" t="str">
        <f>IF(X19=0,"",Y19/X19)</f>
        <v/>
      </c>
      <c r="AA19" s="20">
        <f>SUM(AA8:AA18)</f>
        <v>0</v>
      </c>
      <c r="AB19" s="23" t="str">
        <f t="shared" si="40"/>
        <v/>
      </c>
      <c r="AC19" s="20">
        <f>SUM(AC8:AC18)</f>
        <v>0</v>
      </c>
      <c r="AD19" s="85" t="str">
        <f>IF(X19=0,"",AC19/X19)</f>
        <v/>
      </c>
      <c r="AE19" s="19">
        <v>34</v>
      </c>
      <c r="AF19" s="20">
        <v>17</v>
      </c>
      <c r="AG19" s="23">
        <v>0.5</v>
      </c>
      <c r="AH19" s="20">
        <v>5</v>
      </c>
      <c r="AI19" s="23">
        <v>0.14705882352941177</v>
      </c>
      <c r="AJ19" s="20">
        <v>12</v>
      </c>
      <c r="AK19" s="85">
        <v>0.35294117647058826</v>
      </c>
      <c r="AL19" s="19">
        <v>36</v>
      </c>
      <c r="AM19" s="20">
        <v>12</v>
      </c>
      <c r="AN19" s="23">
        <v>0.33333333333333331</v>
      </c>
      <c r="AO19" s="20">
        <v>5</v>
      </c>
      <c r="AP19" s="23">
        <v>0.1388888888888889</v>
      </c>
      <c r="AQ19" s="20">
        <v>19</v>
      </c>
      <c r="AR19" s="85">
        <v>0.52777777777777779</v>
      </c>
      <c r="AS19" s="19">
        <v>33</v>
      </c>
      <c r="AT19" s="20">
        <v>11</v>
      </c>
      <c r="AU19" s="23">
        <v>0.33333333333333331</v>
      </c>
      <c r="AV19" s="20">
        <v>3</v>
      </c>
      <c r="AW19" s="23">
        <v>9.0909090909090912E-2</v>
      </c>
      <c r="AX19" s="20">
        <v>19</v>
      </c>
      <c r="AY19" s="85">
        <v>0.5757575757575758</v>
      </c>
      <c r="AZ19" s="19">
        <v>28</v>
      </c>
      <c r="BA19" s="20">
        <v>12</v>
      </c>
      <c r="BB19" s="23">
        <v>0.42857142857142855</v>
      </c>
      <c r="BC19" s="20">
        <v>5</v>
      </c>
      <c r="BD19" s="23">
        <v>0.17857142857142858</v>
      </c>
      <c r="BE19" s="20">
        <v>11</v>
      </c>
      <c r="BF19" s="85">
        <v>0.39285714285714285</v>
      </c>
      <c r="BG19" s="19">
        <v>33</v>
      </c>
      <c r="BH19" s="20">
        <v>7</v>
      </c>
      <c r="BI19" s="23">
        <v>0.21212121212121213</v>
      </c>
      <c r="BJ19" s="20">
        <v>5</v>
      </c>
      <c r="BK19" s="23">
        <v>0.15151515151515152</v>
      </c>
      <c r="BL19" s="20">
        <v>21</v>
      </c>
      <c r="BM19" s="85">
        <v>0.63636363636363635</v>
      </c>
      <c r="BN19" s="19">
        <f>SUM(BN8:BN18)</f>
        <v>3</v>
      </c>
      <c r="BO19" s="20">
        <f>SUM(BO8:BO18)</f>
        <v>0</v>
      </c>
      <c r="BP19" s="23">
        <f>IF(BN19=0,"",BO19/BN19)</f>
        <v>0</v>
      </c>
      <c r="BQ19" s="20">
        <f>SUM(BQ8:BQ18)</f>
        <v>0</v>
      </c>
      <c r="BR19" s="23">
        <f t="shared" si="14"/>
        <v>0</v>
      </c>
      <c r="BS19" s="20">
        <f>SUM(BS8:BS18)</f>
        <v>3</v>
      </c>
      <c r="BT19" s="85">
        <f>IF(BN19=0,"",BS19/BN19)</f>
        <v>1</v>
      </c>
      <c r="BU19" s="19"/>
      <c r="BV19" s="20"/>
      <c r="BW19" s="23"/>
      <c r="BX19" s="20"/>
      <c r="BY19" s="23"/>
      <c r="BZ19" s="20"/>
      <c r="CA19" s="23"/>
      <c r="CB19" s="19"/>
      <c r="CC19" s="20"/>
      <c r="CD19" s="23"/>
      <c r="CE19" s="20"/>
      <c r="CF19" s="23"/>
      <c r="CG19" s="20"/>
      <c r="CH19" s="23"/>
      <c r="CI19" s="19">
        <f>C19+J19+Q19+X19+AE19+AL19+AS19+AZ19+BG19+BN19+BU19+CB19</f>
        <v>246</v>
      </c>
      <c r="CJ19" s="20">
        <f>D19+K19+R19+Y19+AF19+AM19+AT19+BA19+BH19+BO19+BV19+CC19</f>
        <v>79</v>
      </c>
      <c r="CK19" s="23">
        <f>IF(CI19=0,"",CJ19/CI19)</f>
        <v>0.32113821138211385</v>
      </c>
      <c r="CL19" s="20">
        <f>F19+M19+T19+AA19+AH19+AO19+AV19+BC19+BJ19+BQ19+BX19+CE19</f>
        <v>36</v>
      </c>
      <c r="CM19" s="23">
        <f t="shared" si="5"/>
        <v>0.14634146341463414</v>
      </c>
      <c r="CN19" s="20">
        <f>H19+O19+V19+AC19+AJ19+AQ19+AX19+BE19+BL19+BS19+BZ19+CG19</f>
        <v>131</v>
      </c>
      <c r="CO19" s="85">
        <f>IF(CI19=0,"",CN19/CI19)</f>
        <v>0.53252032520325199</v>
      </c>
      <c r="CQ19" s="16"/>
    </row>
    <row r="20" spans="1:95" ht="12" customHeight="1">
      <c r="A20" s="122" t="s">
        <v>125</v>
      </c>
      <c r="B20" s="110" t="s">
        <v>12</v>
      </c>
      <c r="C20" s="9">
        <v>2</v>
      </c>
      <c r="D20" s="10">
        <v>0</v>
      </c>
      <c r="E20" s="15">
        <v>0</v>
      </c>
      <c r="F20" s="10">
        <v>0</v>
      </c>
      <c r="G20" s="15">
        <v>0</v>
      </c>
      <c r="H20" s="10">
        <v>2</v>
      </c>
      <c r="I20" s="36">
        <v>1</v>
      </c>
      <c r="J20" s="9">
        <v>0</v>
      </c>
      <c r="K20" s="10">
        <v>0</v>
      </c>
      <c r="L20" s="15">
        <v>0</v>
      </c>
      <c r="M20" s="10">
        <v>0</v>
      </c>
      <c r="N20" s="15">
        <v>0</v>
      </c>
      <c r="O20" s="10">
        <v>0</v>
      </c>
      <c r="P20" s="15">
        <v>0</v>
      </c>
      <c r="Q20" s="57">
        <v>3</v>
      </c>
      <c r="R20" s="52">
        <v>1</v>
      </c>
      <c r="S20" s="75">
        <v>0</v>
      </c>
      <c r="T20" s="52">
        <v>1</v>
      </c>
      <c r="U20" s="12">
        <v>0</v>
      </c>
      <c r="V20" s="52">
        <v>1</v>
      </c>
      <c r="W20" s="12">
        <v>0</v>
      </c>
      <c r="X20" s="9">
        <f>COUNTIFS('(有望系統)_有望轉現有_01-10(累)'!E:E,B20,'(有望系統)_有望轉現有_01-10(累)'!CJ:CJ,"04")</f>
        <v>0</v>
      </c>
      <c r="Y20" s="10">
        <f>COUNTIFS('(有望系統)_有望轉現有_01-10(累)'!E:E,B20,'(有望系統)_有望轉現有_01-10(累)'!CJ:CJ,"04",'(有望系統)_有望轉現有_01-10(累)'!AD:AD,"客戶自行拜訪展示中心")+COUNTIFS('(有望系統)_有望轉現有_01-10(累)'!E:E,I20,'(有望系統)_有望轉現有_01-10(累)'!AD:AD,"其它=&gt;客戶透過電話/傳真/電子郵件自行聯絡經銷商")</f>
        <v>0</v>
      </c>
      <c r="Z20" s="75">
        <v>0</v>
      </c>
      <c r="AA20" s="10">
        <f>COUNTIFS('(有望系統)_有望轉現有_01-10(累)'!E:E,B20,'(有望系統)_有望轉現有_01-10(累)'!CJ:CJ,"04",'(有望系統)_有望轉現有_01-10(累)'!AD:AD,"業代現有客戶再購")</f>
        <v>0</v>
      </c>
      <c r="AB20" s="75">
        <v>0</v>
      </c>
      <c r="AC20" s="10">
        <f t="shared" ref="AC20:AC30" si="44">X20-AA20-Y20</f>
        <v>0</v>
      </c>
      <c r="AD20" s="75">
        <v>0</v>
      </c>
      <c r="AE20" s="94">
        <v>5</v>
      </c>
      <c r="AF20" s="52">
        <v>1</v>
      </c>
      <c r="AG20" s="75">
        <v>0.2</v>
      </c>
      <c r="AH20" s="52">
        <v>0</v>
      </c>
      <c r="AI20" s="75">
        <v>0</v>
      </c>
      <c r="AJ20" s="52">
        <v>4</v>
      </c>
      <c r="AK20" s="75">
        <v>0.8</v>
      </c>
      <c r="AL20" s="9">
        <v>2</v>
      </c>
      <c r="AM20" s="10">
        <v>1</v>
      </c>
      <c r="AN20" s="12">
        <v>0.5</v>
      </c>
      <c r="AO20" s="10">
        <v>1</v>
      </c>
      <c r="AP20" s="12">
        <v>0.5</v>
      </c>
      <c r="AQ20" s="10">
        <v>0</v>
      </c>
      <c r="AR20" s="12">
        <v>0</v>
      </c>
      <c r="AS20" s="9">
        <v>2</v>
      </c>
      <c r="AT20" s="10">
        <v>2</v>
      </c>
      <c r="AU20" s="12">
        <v>1</v>
      </c>
      <c r="AV20" s="10">
        <v>0</v>
      </c>
      <c r="AW20" s="12">
        <v>0</v>
      </c>
      <c r="AX20" s="10">
        <v>0</v>
      </c>
      <c r="AY20" s="12">
        <v>0</v>
      </c>
      <c r="AZ20" s="9">
        <v>1</v>
      </c>
      <c r="BA20" s="10">
        <v>0</v>
      </c>
      <c r="BB20" s="12">
        <v>0</v>
      </c>
      <c r="BC20" s="10">
        <v>0</v>
      </c>
      <c r="BD20" s="12">
        <v>0</v>
      </c>
      <c r="BE20" s="10">
        <v>1</v>
      </c>
      <c r="BF20" s="12">
        <v>1</v>
      </c>
      <c r="BG20" s="9">
        <v>2</v>
      </c>
      <c r="BH20" s="10">
        <v>1</v>
      </c>
      <c r="BI20" s="12">
        <v>0.5</v>
      </c>
      <c r="BJ20" s="10">
        <v>1</v>
      </c>
      <c r="BK20" s="12">
        <v>0.5</v>
      </c>
      <c r="BL20" s="10">
        <v>0</v>
      </c>
      <c r="BM20" s="12">
        <v>0</v>
      </c>
      <c r="BN20" s="9">
        <f>COUNTIFS('(有望系統)_有望轉現有_01-10(累)'!$E:$E,$B20,'(有望系統)_有望轉現有_01-10(累)'!$CJ:$CJ,"10")</f>
        <v>0</v>
      </c>
      <c r="BO20" s="10">
        <f>COUNTIFS('(有望系統)_有望轉現有_01-10(累)'!$E:$E,$B20,'(有望系統)_有望轉現有_01-10(累)'!$CJ:$CJ,"10",'(有望系統)_有望轉現有_01-10(累)'!$AD:$AD,"客戶自行拜訪展示中心")+COUNTIFS('(有望系統)_有望轉現有_01-10(累)'!$E:$E,$B20,'(有望系統)_有望轉現有_01-10(累)'!$CJ:$CJ,"10",'(有望系統)_有望轉現有_01-10(累)'!$AD:$AD,"其它=&gt;客戶透過電話/傳真/電子郵件自行聯絡經銷商")</f>
        <v>0</v>
      </c>
      <c r="BP20" s="15" t="str">
        <f t="shared" ref="BP20:BP30" si="45">IF(BN20=0,"",BO20/BN20)</f>
        <v/>
      </c>
      <c r="BQ20" s="10">
        <f>COUNTIFS('(有望系統)_有望轉現有_01-10(累)'!$E:$E,$B20,'(有望系統)_有望轉現有_01-10(累)'!$CJ:$CJ,"10",'(有望系統)_有望轉現有_01-10(累)'!$AD:$AD,"業代現有客戶再購")</f>
        <v>0</v>
      </c>
      <c r="BR20" s="12" t="str">
        <f t="shared" ref="BR20:BR30" si="46">IF(BN20=0,"",BQ20/BN20)</f>
        <v/>
      </c>
      <c r="BS20" s="10">
        <f t="shared" ref="BS20:BS30" si="47">BN20-BQ20-BO20</f>
        <v>0</v>
      </c>
      <c r="BT20" s="12" t="str">
        <f t="shared" ref="BT20:BT30" si="48">IF(BN20=0,"",BS20/BN20)</f>
        <v/>
      </c>
      <c r="BU20" s="9"/>
      <c r="BV20" s="10"/>
      <c r="BW20" s="12"/>
      <c r="BX20" s="10"/>
      <c r="BY20" s="12"/>
      <c r="BZ20" s="10"/>
      <c r="CA20" s="12"/>
      <c r="CB20" s="9"/>
      <c r="CC20" s="10"/>
      <c r="CD20" s="12"/>
      <c r="CE20" s="10"/>
      <c r="CF20" s="12"/>
      <c r="CG20" s="10"/>
      <c r="CH20" s="12"/>
      <c r="CI20" s="9">
        <f t="shared" ref="CI20:CJ30" si="49">C20+J20+Q20+X20+AE20+AL20+AS20+AZ20+BG20+BN20+BU20+CB20</f>
        <v>17</v>
      </c>
      <c r="CJ20" s="10">
        <f t="shared" si="49"/>
        <v>6</v>
      </c>
      <c r="CK20" s="12">
        <f t="shared" ref="CK20:CK30" si="50">IF(CI20=0,"",CJ20/CI20)</f>
        <v>0.35294117647058826</v>
      </c>
      <c r="CL20" s="10">
        <f t="shared" ref="CL20:CL30" si="51">F20+M20+T20+AA20+AH20+AO20+AV20+BC20+BJ20+BQ20+BX20+CE20</f>
        <v>3</v>
      </c>
      <c r="CM20" s="12">
        <f t="shared" si="5"/>
        <v>0.17647058823529413</v>
      </c>
      <c r="CN20" s="10">
        <f t="shared" ref="CN20:CN30" si="52">H20+O20+V20+AC20+AJ20+AQ20+AX20+BE20+BL20+BS20+BZ20+CG20</f>
        <v>8</v>
      </c>
      <c r="CO20" s="87">
        <f t="shared" ref="CO20:CO30" si="53">IF(CI20=0,"",CN20/CI20)</f>
        <v>0.47058823529411764</v>
      </c>
      <c r="CQ20" s="16"/>
    </row>
    <row r="21" spans="1:95" s="42" customFormat="1" ht="12" customHeight="1">
      <c r="A21" s="122"/>
      <c r="B21" s="110" t="s">
        <v>14</v>
      </c>
      <c r="C21" s="38">
        <v>2</v>
      </c>
      <c r="D21" s="39">
        <v>0</v>
      </c>
      <c r="E21" s="40">
        <v>0</v>
      </c>
      <c r="F21" s="39">
        <v>1</v>
      </c>
      <c r="G21" s="40">
        <v>0.5</v>
      </c>
      <c r="H21" s="39">
        <v>1</v>
      </c>
      <c r="I21" s="50">
        <v>0.5</v>
      </c>
      <c r="J21" s="38">
        <v>1</v>
      </c>
      <c r="K21" s="39">
        <v>0</v>
      </c>
      <c r="L21" s="40">
        <v>0</v>
      </c>
      <c r="M21" s="39">
        <v>1</v>
      </c>
      <c r="N21" s="40">
        <v>1</v>
      </c>
      <c r="O21" s="39">
        <v>0</v>
      </c>
      <c r="P21" s="40">
        <v>0</v>
      </c>
      <c r="Q21" s="63">
        <v>5</v>
      </c>
      <c r="R21" s="64">
        <v>1</v>
      </c>
      <c r="S21" s="77">
        <v>0.2</v>
      </c>
      <c r="T21" s="64">
        <v>2</v>
      </c>
      <c r="U21" s="41">
        <v>0.4</v>
      </c>
      <c r="V21" s="64">
        <v>2</v>
      </c>
      <c r="W21" s="41">
        <v>0.4</v>
      </c>
      <c r="X21" s="38">
        <f>COUNTIFS('(有望系統)_有望轉現有_01-10(累)'!E:E,B21,'(有望系統)_有望轉現有_01-10(累)'!CJ:CJ,"04")</f>
        <v>0</v>
      </c>
      <c r="Y21" s="39">
        <f>COUNTIFS('(有望系統)_有望轉現有_01-10(累)'!E:E,B21,'(有望系統)_有望轉現有_01-10(累)'!CJ:CJ,"04",'(有望系統)_有望轉現有_01-10(累)'!AD:AD,"客戶自行拜訪展示中心")+COUNTIFS('(有望系統)_有望轉現有_01-10(累)'!E:E,I21,'(有望系統)_有望轉現有_01-10(累)'!AD:AD,"其它=&gt;客戶透過電話/傳真/電子郵件自行聯絡經銷商")</f>
        <v>0</v>
      </c>
      <c r="Z21" s="75">
        <v>0</v>
      </c>
      <c r="AA21" s="39">
        <f>COUNTIFS('(有望系統)_有望轉現有_01-10(累)'!E:E,B21,'(有望系統)_有望轉現有_01-10(累)'!CJ:CJ,"04",'(有望系統)_有望轉現有_01-10(累)'!AD:AD,"業代現有客戶再購")</f>
        <v>0</v>
      </c>
      <c r="AB21" s="77">
        <v>0</v>
      </c>
      <c r="AC21" s="39">
        <f t="shared" si="44"/>
        <v>0</v>
      </c>
      <c r="AD21" s="77">
        <v>0</v>
      </c>
      <c r="AE21" s="94">
        <v>1</v>
      </c>
      <c r="AF21" s="52">
        <v>0</v>
      </c>
      <c r="AG21" s="75">
        <v>0</v>
      </c>
      <c r="AH21" s="52">
        <v>0</v>
      </c>
      <c r="AI21" s="75">
        <v>0</v>
      </c>
      <c r="AJ21" s="52">
        <v>1</v>
      </c>
      <c r="AK21" s="75">
        <v>1</v>
      </c>
      <c r="AL21" s="38">
        <v>2</v>
      </c>
      <c r="AM21" s="39">
        <v>1</v>
      </c>
      <c r="AN21" s="41">
        <v>0.5</v>
      </c>
      <c r="AO21" s="39">
        <v>1</v>
      </c>
      <c r="AP21" s="41">
        <v>0.5</v>
      </c>
      <c r="AQ21" s="39">
        <v>0</v>
      </c>
      <c r="AR21" s="41">
        <v>0</v>
      </c>
      <c r="AS21" s="38">
        <v>3</v>
      </c>
      <c r="AT21" s="39">
        <v>1</v>
      </c>
      <c r="AU21" s="41">
        <v>0.33333333333333331</v>
      </c>
      <c r="AV21" s="39">
        <v>2</v>
      </c>
      <c r="AW21" s="41">
        <v>0.66666666666666663</v>
      </c>
      <c r="AX21" s="39">
        <v>0</v>
      </c>
      <c r="AY21" s="41">
        <v>0</v>
      </c>
      <c r="AZ21" s="38">
        <v>6</v>
      </c>
      <c r="BA21" s="39">
        <v>1</v>
      </c>
      <c r="BB21" s="41">
        <v>0.16666666666666666</v>
      </c>
      <c r="BC21" s="39">
        <v>2</v>
      </c>
      <c r="BD21" s="41">
        <v>0.33333333333333331</v>
      </c>
      <c r="BE21" s="39">
        <v>3</v>
      </c>
      <c r="BF21" s="41">
        <v>0.5</v>
      </c>
      <c r="BG21" s="38">
        <v>3</v>
      </c>
      <c r="BH21" s="39">
        <v>0</v>
      </c>
      <c r="BI21" s="41">
        <v>0</v>
      </c>
      <c r="BJ21" s="39">
        <v>0</v>
      </c>
      <c r="BK21" s="41">
        <v>0</v>
      </c>
      <c r="BL21" s="39">
        <v>3</v>
      </c>
      <c r="BM21" s="41">
        <v>1</v>
      </c>
      <c r="BN21" s="38">
        <f>COUNTIFS('(有望系統)_有望轉現有_01-10(累)'!$E:$E,$B21,'(有望系統)_有望轉現有_01-10(累)'!$CJ:$CJ,"10")</f>
        <v>0</v>
      </c>
      <c r="BO21" s="39">
        <f>COUNTIFS('(有望系統)_有望轉現有_01-10(累)'!$E:$E,$B21,'(有望系統)_有望轉現有_01-10(累)'!$CJ:$CJ,"10",'(有望系統)_有望轉現有_01-10(累)'!$AD:$AD,"客戶自行拜訪展示中心")+COUNTIFS('(有望系統)_有望轉現有_01-10(累)'!$E:$E,$B21,'(有望系統)_有望轉現有_01-10(累)'!$CJ:$CJ,"10",'(有望系統)_有望轉現有_01-10(累)'!$AD:$AD,"其它=&gt;客戶透過電話/傳真/電子郵件自行聯絡經銷商")</f>
        <v>0</v>
      </c>
      <c r="BP21" s="40" t="str">
        <f t="shared" si="45"/>
        <v/>
      </c>
      <c r="BQ21" s="39">
        <f>COUNTIFS('(有望系統)_有望轉現有_01-10(累)'!$E:$E,$B21,'(有望系統)_有望轉現有_01-10(累)'!$CJ:$CJ,"10",'(有望系統)_有望轉現有_01-10(累)'!$AD:$AD,"業代現有客戶再購")</f>
        <v>0</v>
      </c>
      <c r="BR21" s="41" t="str">
        <f t="shared" si="46"/>
        <v/>
      </c>
      <c r="BS21" s="39">
        <f t="shared" si="47"/>
        <v>0</v>
      </c>
      <c r="BT21" s="41" t="str">
        <f t="shared" si="48"/>
        <v/>
      </c>
      <c r="BU21" s="38"/>
      <c r="BV21" s="39"/>
      <c r="BW21" s="41"/>
      <c r="BX21" s="39"/>
      <c r="BY21" s="41"/>
      <c r="BZ21" s="39"/>
      <c r="CA21" s="41"/>
      <c r="CB21" s="38"/>
      <c r="CC21" s="39"/>
      <c r="CD21" s="41"/>
      <c r="CE21" s="39"/>
      <c r="CF21" s="41"/>
      <c r="CG21" s="39"/>
      <c r="CH21" s="41"/>
      <c r="CI21" s="38">
        <f t="shared" si="49"/>
        <v>23</v>
      </c>
      <c r="CJ21" s="39">
        <f t="shared" si="49"/>
        <v>4</v>
      </c>
      <c r="CK21" s="41">
        <f t="shared" si="50"/>
        <v>0.17391304347826086</v>
      </c>
      <c r="CL21" s="39">
        <f t="shared" si="51"/>
        <v>9</v>
      </c>
      <c r="CM21" s="41">
        <f t="shared" si="5"/>
        <v>0.39130434782608697</v>
      </c>
      <c r="CN21" s="39">
        <f t="shared" si="52"/>
        <v>10</v>
      </c>
      <c r="CO21" s="88">
        <f t="shared" si="53"/>
        <v>0.43478260869565216</v>
      </c>
      <c r="CQ21" s="43"/>
    </row>
    <row r="22" spans="1:95" ht="12" customHeight="1">
      <c r="A22" s="122"/>
      <c r="B22" s="110" t="s">
        <v>15</v>
      </c>
      <c r="C22" s="9">
        <v>0</v>
      </c>
      <c r="D22" s="10">
        <v>0</v>
      </c>
      <c r="E22" s="15">
        <v>0</v>
      </c>
      <c r="F22" s="10">
        <v>0</v>
      </c>
      <c r="G22" s="15">
        <v>0</v>
      </c>
      <c r="H22" s="10">
        <v>0</v>
      </c>
      <c r="I22" s="36">
        <v>0</v>
      </c>
      <c r="J22" s="9">
        <v>1</v>
      </c>
      <c r="K22" s="10">
        <v>0</v>
      </c>
      <c r="L22" s="15">
        <v>0</v>
      </c>
      <c r="M22" s="10">
        <v>0</v>
      </c>
      <c r="N22" s="15">
        <v>0</v>
      </c>
      <c r="O22" s="10">
        <v>1</v>
      </c>
      <c r="P22" s="15">
        <v>1</v>
      </c>
      <c r="Q22" s="57">
        <v>6</v>
      </c>
      <c r="R22" s="52">
        <v>0</v>
      </c>
      <c r="S22" s="75">
        <v>0</v>
      </c>
      <c r="T22" s="52">
        <v>3</v>
      </c>
      <c r="U22" s="12">
        <v>0.5</v>
      </c>
      <c r="V22" s="52">
        <v>3</v>
      </c>
      <c r="W22" s="12">
        <v>0.5</v>
      </c>
      <c r="X22" s="9">
        <f>COUNTIFS('(有望系統)_有望轉現有_01-10(累)'!E:E,B22,'(有望系統)_有望轉現有_01-10(累)'!CJ:CJ,"04")</f>
        <v>0</v>
      </c>
      <c r="Y22" s="10">
        <f>COUNTIFS('(有望系統)_有望轉現有_01-10(累)'!E:E,B22,'(有望系統)_有望轉現有_01-10(累)'!CJ:CJ,"04",'(有望系統)_有望轉現有_01-10(累)'!AD:AD,"客戶自行拜訪展示中心")+COUNTIFS('(有望系統)_有望轉現有_01-10(累)'!E:E,I22,'(有望系統)_有望轉現有_01-10(累)'!AD:AD,"其它=&gt;客戶透過電話/傳真/電子郵件自行聯絡經銷商")</f>
        <v>0</v>
      </c>
      <c r="Z22" s="75" t="str">
        <f t="shared" ref="Z22:Z30" si="54">IF(X22=0,"",Y22/X22)</f>
        <v/>
      </c>
      <c r="AA22" s="10">
        <f>COUNTIFS('(有望系統)_有望轉現有_01-10(累)'!E:E,B22,'(有望系統)_有望轉現有_01-10(累)'!CJ:CJ,"04",'(有望系統)_有望轉現有_01-10(累)'!AD:AD,"業代現有客戶再購")</f>
        <v>0</v>
      </c>
      <c r="AB22" s="75" t="str">
        <f t="shared" ref="AB22:AB33" si="55">IF(X22=0,"",AA22/X22)</f>
        <v/>
      </c>
      <c r="AC22" s="10">
        <f t="shared" si="44"/>
        <v>0</v>
      </c>
      <c r="AD22" s="75" t="str">
        <f t="shared" ref="AD22:AD30" si="56">IF(X22=0,"",AC22/X22)</f>
        <v/>
      </c>
      <c r="AE22" s="94">
        <v>5</v>
      </c>
      <c r="AF22" s="52">
        <v>1</v>
      </c>
      <c r="AG22" s="75">
        <v>0.2</v>
      </c>
      <c r="AH22" s="52">
        <v>1</v>
      </c>
      <c r="AI22" s="75">
        <v>0.2</v>
      </c>
      <c r="AJ22" s="52">
        <v>3</v>
      </c>
      <c r="AK22" s="75">
        <v>0.6</v>
      </c>
      <c r="AL22" s="9">
        <v>1</v>
      </c>
      <c r="AM22" s="10">
        <v>0</v>
      </c>
      <c r="AN22" s="12">
        <v>0</v>
      </c>
      <c r="AO22" s="10">
        <v>0</v>
      </c>
      <c r="AP22" s="12">
        <v>0</v>
      </c>
      <c r="AQ22" s="10">
        <v>1</v>
      </c>
      <c r="AR22" s="12">
        <v>1</v>
      </c>
      <c r="AS22" s="9">
        <v>5</v>
      </c>
      <c r="AT22" s="10">
        <v>2</v>
      </c>
      <c r="AU22" s="12">
        <v>0.4</v>
      </c>
      <c r="AV22" s="10">
        <v>1</v>
      </c>
      <c r="AW22" s="12">
        <v>0.2</v>
      </c>
      <c r="AX22" s="10">
        <v>2</v>
      </c>
      <c r="AY22" s="12">
        <v>0.4</v>
      </c>
      <c r="AZ22" s="9">
        <v>2</v>
      </c>
      <c r="BA22" s="10">
        <v>1</v>
      </c>
      <c r="BB22" s="12">
        <v>0.5</v>
      </c>
      <c r="BC22" s="10">
        <v>0</v>
      </c>
      <c r="BD22" s="12">
        <v>0</v>
      </c>
      <c r="BE22" s="10">
        <v>1</v>
      </c>
      <c r="BF22" s="12">
        <v>0.5</v>
      </c>
      <c r="BG22" s="9">
        <v>3</v>
      </c>
      <c r="BH22" s="10">
        <v>0</v>
      </c>
      <c r="BI22" s="12">
        <v>0</v>
      </c>
      <c r="BJ22" s="10">
        <v>2</v>
      </c>
      <c r="BK22" s="12">
        <v>0.66666666666666663</v>
      </c>
      <c r="BL22" s="10">
        <v>1</v>
      </c>
      <c r="BM22" s="12">
        <v>0.33333333333333331</v>
      </c>
      <c r="BN22" s="9">
        <f>COUNTIFS('(有望系統)_有望轉現有_01-10(累)'!$E:$E,$B22,'(有望系統)_有望轉現有_01-10(累)'!$CJ:$CJ,"10")</f>
        <v>1</v>
      </c>
      <c r="BO22" s="10">
        <f>COUNTIFS('(有望系統)_有望轉現有_01-10(累)'!$E:$E,$B22,'(有望系統)_有望轉現有_01-10(累)'!$CJ:$CJ,"10",'(有望系統)_有望轉現有_01-10(累)'!$AD:$AD,"客戶自行拜訪展示中心")+COUNTIFS('(有望系統)_有望轉現有_01-10(累)'!$E:$E,$B22,'(有望系統)_有望轉現有_01-10(累)'!$CJ:$CJ,"10",'(有望系統)_有望轉現有_01-10(累)'!$AD:$AD,"其它=&gt;客戶透過電話/傳真/電子郵件自行聯絡經銷商")</f>
        <v>0</v>
      </c>
      <c r="BP22" s="15">
        <f t="shared" si="45"/>
        <v>0</v>
      </c>
      <c r="BQ22" s="10">
        <f>COUNTIFS('(有望系統)_有望轉現有_01-10(累)'!$E:$E,$B22,'(有望系統)_有望轉現有_01-10(累)'!$CJ:$CJ,"10",'(有望系統)_有望轉現有_01-10(累)'!$AD:$AD,"業代現有客戶再購")</f>
        <v>1</v>
      </c>
      <c r="BR22" s="12">
        <f t="shared" si="46"/>
        <v>1</v>
      </c>
      <c r="BS22" s="10">
        <f t="shared" si="47"/>
        <v>0</v>
      </c>
      <c r="BT22" s="12">
        <f t="shared" si="48"/>
        <v>0</v>
      </c>
      <c r="BU22" s="9"/>
      <c r="BV22" s="10"/>
      <c r="BW22" s="12"/>
      <c r="BX22" s="10"/>
      <c r="BY22" s="12"/>
      <c r="BZ22" s="10"/>
      <c r="CA22" s="12"/>
      <c r="CB22" s="9"/>
      <c r="CC22" s="10"/>
      <c r="CD22" s="12"/>
      <c r="CE22" s="10"/>
      <c r="CF22" s="12"/>
      <c r="CG22" s="10"/>
      <c r="CH22" s="12"/>
      <c r="CI22" s="9">
        <f t="shared" si="49"/>
        <v>24</v>
      </c>
      <c r="CJ22" s="10">
        <f t="shared" si="49"/>
        <v>4</v>
      </c>
      <c r="CK22" s="12">
        <f t="shared" si="50"/>
        <v>0.16666666666666666</v>
      </c>
      <c r="CL22" s="10">
        <f t="shared" si="51"/>
        <v>8</v>
      </c>
      <c r="CM22" s="12">
        <f t="shared" si="5"/>
        <v>0.33333333333333331</v>
      </c>
      <c r="CN22" s="10">
        <f t="shared" si="52"/>
        <v>12</v>
      </c>
      <c r="CO22" s="87">
        <f t="shared" si="53"/>
        <v>0.5</v>
      </c>
      <c r="CQ22" s="16"/>
    </row>
    <row r="23" spans="1:95" ht="12" customHeight="1">
      <c r="A23" s="122"/>
      <c r="B23" s="110" t="s">
        <v>16</v>
      </c>
      <c r="C23" s="9">
        <v>1</v>
      </c>
      <c r="D23" s="10">
        <v>0</v>
      </c>
      <c r="E23" s="15">
        <v>0</v>
      </c>
      <c r="F23" s="10">
        <v>0</v>
      </c>
      <c r="G23" s="15">
        <v>0</v>
      </c>
      <c r="H23" s="10">
        <v>1</v>
      </c>
      <c r="I23" s="36">
        <v>1</v>
      </c>
      <c r="J23" s="9">
        <v>1</v>
      </c>
      <c r="K23" s="10">
        <v>0</v>
      </c>
      <c r="L23" s="15">
        <v>0</v>
      </c>
      <c r="M23" s="10">
        <v>1</v>
      </c>
      <c r="N23" s="15">
        <v>1</v>
      </c>
      <c r="O23" s="10">
        <v>0</v>
      </c>
      <c r="P23" s="15">
        <v>0</v>
      </c>
      <c r="Q23" s="57">
        <v>5</v>
      </c>
      <c r="R23" s="52">
        <v>5</v>
      </c>
      <c r="S23" s="75">
        <v>1</v>
      </c>
      <c r="T23" s="52">
        <v>0</v>
      </c>
      <c r="U23" s="12">
        <v>0</v>
      </c>
      <c r="V23" s="52">
        <v>0</v>
      </c>
      <c r="W23" s="12">
        <v>0</v>
      </c>
      <c r="X23" s="9">
        <f>COUNTIFS('(有望系統)_有望轉現有_01-10(累)'!E:E,B23,'(有望系統)_有望轉現有_01-10(累)'!CJ:CJ,"04")</f>
        <v>0</v>
      </c>
      <c r="Y23" s="10">
        <f>COUNTIFS('(有望系統)_有望轉現有_01-10(累)'!E:E,B23,'(有望系統)_有望轉現有_01-10(累)'!CJ:CJ,"04",'(有望系統)_有望轉現有_01-10(累)'!AD:AD,"客戶自行拜訪展示中心")+COUNTIFS('(有望系統)_有望轉現有_01-10(累)'!E:E,I23,'(有望系統)_有望轉現有_01-10(累)'!AD:AD,"其它=&gt;客戶透過電話/傳真/電子郵件自行聯絡經銷商")</f>
        <v>0</v>
      </c>
      <c r="Z23" s="75" t="str">
        <f t="shared" si="54"/>
        <v/>
      </c>
      <c r="AA23" s="10">
        <f>COUNTIFS('(有望系統)_有望轉現有_01-10(累)'!E:E,B23,'(有望系統)_有望轉現有_01-10(累)'!CJ:CJ,"04",'(有望系統)_有望轉現有_01-10(累)'!AD:AD,"業代現有客戶再購")</f>
        <v>0</v>
      </c>
      <c r="AB23" s="75" t="str">
        <f t="shared" si="55"/>
        <v/>
      </c>
      <c r="AC23" s="10">
        <f t="shared" si="44"/>
        <v>0</v>
      </c>
      <c r="AD23" s="75" t="str">
        <f t="shared" si="56"/>
        <v/>
      </c>
      <c r="AE23" s="94">
        <v>4</v>
      </c>
      <c r="AF23" s="52">
        <v>1</v>
      </c>
      <c r="AG23" s="75">
        <v>0.25</v>
      </c>
      <c r="AH23" s="52">
        <v>0</v>
      </c>
      <c r="AI23" s="75">
        <v>0</v>
      </c>
      <c r="AJ23" s="52">
        <v>3</v>
      </c>
      <c r="AK23" s="75">
        <v>0.75</v>
      </c>
      <c r="AL23" s="9">
        <v>2</v>
      </c>
      <c r="AM23" s="10">
        <v>1</v>
      </c>
      <c r="AN23" s="12">
        <v>0.5</v>
      </c>
      <c r="AO23" s="10">
        <v>1</v>
      </c>
      <c r="AP23" s="12">
        <v>0.5</v>
      </c>
      <c r="AQ23" s="10">
        <v>0</v>
      </c>
      <c r="AR23" s="12">
        <v>0</v>
      </c>
      <c r="AS23" s="9">
        <v>8</v>
      </c>
      <c r="AT23" s="10">
        <v>0</v>
      </c>
      <c r="AU23" s="12">
        <v>0</v>
      </c>
      <c r="AV23" s="10">
        <v>4</v>
      </c>
      <c r="AW23" s="12">
        <v>0.5</v>
      </c>
      <c r="AX23" s="10">
        <v>4</v>
      </c>
      <c r="AY23" s="12">
        <v>0.5</v>
      </c>
      <c r="AZ23" s="9">
        <v>2</v>
      </c>
      <c r="BA23" s="10">
        <v>2</v>
      </c>
      <c r="BB23" s="12">
        <v>1</v>
      </c>
      <c r="BC23" s="10">
        <v>0</v>
      </c>
      <c r="BD23" s="12">
        <v>0</v>
      </c>
      <c r="BE23" s="10">
        <v>0</v>
      </c>
      <c r="BF23" s="12">
        <v>0</v>
      </c>
      <c r="BG23" s="9">
        <v>1</v>
      </c>
      <c r="BH23" s="10">
        <v>1</v>
      </c>
      <c r="BI23" s="12">
        <v>1</v>
      </c>
      <c r="BJ23" s="10">
        <v>0</v>
      </c>
      <c r="BK23" s="12">
        <v>0</v>
      </c>
      <c r="BL23" s="10">
        <v>0</v>
      </c>
      <c r="BM23" s="12">
        <v>0</v>
      </c>
      <c r="BN23" s="9">
        <f>COUNTIFS('(有望系統)_有望轉現有_01-10(累)'!$E:$E,$B23,'(有望系統)_有望轉現有_01-10(累)'!$CJ:$CJ,"10")</f>
        <v>0</v>
      </c>
      <c r="BO23" s="10">
        <f>COUNTIFS('(有望系統)_有望轉現有_01-10(累)'!$E:$E,$B23,'(有望系統)_有望轉現有_01-10(累)'!$CJ:$CJ,"10",'(有望系統)_有望轉現有_01-10(累)'!$AD:$AD,"客戶自行拜訪展示中心")+COUNTIFS('(有望系統)_有望轉現有_01-10(累)'!$E:$E,$B23,'(有望系統)_有望轉現有_01-10(累)'!$CJ:$CJ,"10",'(有望系統)_有望轉現有_01-10(累)'!$AD:$AD,"其它=&gt;客戶透過電話/傳真/電子郵件自行聯絡經銷商")</f>
        <v>0</v>
      </c>
      <c r="BP23" s="15" t="str">
        <f t="shared" si="45"/>
        <v/>
      </c>
      <c r="BQ23" s="10">
        <f>COUNTIFS('(有望系統)_有望轉現有_01-10(累)'!$E:$E,$B23,'(有望系統)_有望轉現有_01-10(累)'!$CJ:$CJ,"10",'(有望系統)_有望轉現有_01-10(累)'!$AD:$AD,"業代現有客戶再購")</f>
        <v>0</v>
      </c>
      <c r="BR23" s="12" t="str">
        <f t="shared" si="46"/>
        <v/>
      </c>
      <c r="BS23" s="10">
        <f t="shared" si="47"/>
        <v>0</v>
      </c>
      <c r="BT23" s="12" t="str">
        <f t="shared" si="48"/>
        <v/>
      </c>
      <c r="BU23" s="9"/>
      <c r="BV23" s="10"/>
      <c r="BW23" s="12"/>
      <c r="BX23" s="10"/>
      <c r="BY23" s="12"/>
      <c r="BZ23" s="10"/>
      <c r="CA23" s="12"/>
      <c r="CB23" s="9"/>
      <c r="CC23" s="10"/>
      <c r="CD23" s="12"/>
      <c r="CE23" s="10"/>
      <c r="CF23" s="12"/>
      <c r="CG23" s="10"/>
      <c r="CH23" s="12"/>
      <c r="CI23" s="9">
        <f t="shared" si="49"/>
        <v>24</v>
      </c>
      <c r="CJ23" s="10">
        <f t="shared" si="49"/>
        <v>10</v>
      </c>
      <c r="CK23" s="12">
        <f t="shared" si="50"/>
        <v>0.41666666666666669</v>
      </c>
      <c r="CL23" s="10">
        <f t="shared" si="51"/>
        <v>6</v>
      </c>
      <c r="CM23" s="12">
        <f t="shared" si="5"/>
        <v>0.25</v>
      </c>
      <c r="CN23" s="10">
        <f t="shared" si="52"/>
        <v>8</v>
      </c>
      <c r="CO23" s="87">
        <f t="shared" si="53"/>
        <v>0.33333333333333331</v>
      </c>
      <c r="CQ23" s="16"/>
    </row>
    <row r="24" spans="1:95" ht="12" customHeight="1">
      <c r="A24" s="122"/>
      <c r="B24" s="110" t="s">
        <v>17</v>
      </c>
      <c r="C24" s="9">
        <v>3</v>
      </c>
      <c r="D24" s="10">
        <v>0</v>
      </c>
      <c r="E24" s="15">
        <v>0</v>
      </c>
      <c r="F24" s="10">
        <v>2</v>
      </c>
      <c r="G24" s="15">
        <v>0.66666666666666663</v>
      </c>
      <c r="H24" s="10">
        <v>1</v>
      </c>
      <c r="I24" s="36">
        <v>0.33333333333333331</v>
      </c>
      <c r="J24" s="9">
        <v>1</v>
      </c>
      <c r="K24" s="10">
        <v>0</v>
      </c>
      <c r="L24" s="15">
        <v>0</v>
      </c>
      <c r="M24" s="10">
        <v>0</v>
      </c>
      <c r="N24" s="15">
        <v>0</v>
      </c>
      <c r="O24" s="10">
        <v>1</v>
      </c>
      <c r="P24" s="15">
        <v>1</v>
      </c>
      <c r="Q24" s="57">
        <v>6</v>
      </c>
      <c r="R24" s="52">
        <v>1</v>
      </c>
      <c r="S24" s="75">
        <v>0.16666666666666666</v>
      </c>
      <c r="T24" s="52">
        <v>1</v>
      </c>
      <c r="U24" s="12">
        <v>0.16666666666666666</v>
      </c>
      <c r="V24" s="52">
        <v>4</v>
      </c>
      <c r="W24" s="12">
        <v>0.66666666666666663</v>
      </c>
      <c r="X24" s="9">
        <f>COUNTIFS('(有望系統)_有望轉現有_01-10(累)'!E:E,B24,'(有望系統)_有望轉現有_01-10(累)'!CJ:CJ,"04")</f>
        <v>0</v>
      </c>
      <c r="Y24" s="10">
        <f>COUNTIFS('(有望系統)_有望轉現有_01-10(累)'!E:E,B24,'(有望系統)_有望轉現有_01-10(累)'!CJ:CJ,"04",'(有望系統)_有望轉現有_01-10(累)'!AD:AD,"客戶自行拜訪展示中心")+COUNTIFS('(有望系統)_有望轉現有_01-10(累)'!E:E,I24,'(有望系統)_有望轉現有_01-10(累)'!AD:AD,"其它=&gt;客戶透過電話/傳真/電子郵件自行聯絡經銷商")</f>
        <v>0</v>
      </c>
      <c r="Z24" s="75">
        <v>0</v>
      </c>
      <c r="AA24" s="10">
        <f>COUNTIFS('(有望系統)_有望轉現有_01-10(累)'!E:E,B24,'(有望系統)_有望轉現有_01-10(累)'!CJ:CJ,"04",'(有望系統)_有望轉現有_01-10(累)'!AD:AD,"業代現有客戶再購")</f>
        <v>0</v>
      </c>
      <c r="AB24" s="75">
        <v>0</v>
      </c>
      <c r="AC24" s="10">
        <f t="shared" si="44"/>
        <v>0</v>
      </c>
      <c r="AD24" s="75">
        <v>0</v>
      </c>
      <c r="AE24" s="94">
        <v>1</v>
      </c>
      <c r="AF24" s="52">
        <v>1</v>
      </c>
      <c r="AG24" s="75">
        <v>1</v>
      </c>
      <c r="AH24" s="52">
        <v>0</v>
      </c>
      <c r="AI24" s="75">
        <v>0</v>
      </c>
      <c r="AJ24" s="52">
        <v>0</v>
      </c>
      <c r="AK24" s="75">
        <v>0</v>
      </c>
      <c r="AL24" s="9">
        <v>2</v>
      </c>
      <c r="AM24" s="10">
        <v>0</v>
      </c>
      <c r="AN24" s="12">
        <v>0</v>
      </c>
      <c r="AO24" s="10">
        <v>0</v>
      </c>
      <c r="AP24" s="12">
        <v>0</v>
      </c>
      <c r="AQ24" s="10">
        <v>2</v>
      </c>
      <c r="AR24" s="12">
        <v>1</v>
      </c>
      <c r="AS24" s="9">
        <v>3</v>
      </c>
      <c r="AT24" s="10">
        <v>0</v>
      </c>
      <c r="AU24" s="12">
        <v>0</v>
      </c>
      <c r="AV24" s="10">
        <v>0</v>
      </c>
      <c r="AW24" s="12">
        <v>0</v>
      </c>
      <c r="AX24" s="10">
        <v>3</v>
      </c>
      <c r="AY24" s="12">
        <v>1</v>
      </c>
      <c r="AZ24" s="9">
        <v>0</v>
      </c>
      <c r="BA24" s="10">
        <v>0</v>
      </c>
      <c r="BB24" s="12" t="s">
        <v>149</v>
      </c>
      <c r="BC24" s="10">
        <v>0</v>
      </c>
      <c r="BD24" s="12" t="s">
        <v>149</v>
      </c>
      <c r="BE24" s="10">
        <v>0</v>
      </c>
      <c r="BF24" s="12" t="s">
        <v>149</v>
      </c>
      <c r="BG24" s="9">
        <v>2</v>
      </c>
      <c r="BH24" s="10">
        <v>0</v>
      </c>
      <c r="BI24" s="12">
        <v>0</v>
      </c>
      <c r="BJ24" s="10">
        <v>0</v>
      </c>
      <c r="BK24" s="12">
        <v>0</v>
      </c>
      <c r="BL24" s="10">
        <v>2</v>
      </c>
      <c r="BM24" s="12">
        <v>1</v>
      </c>
      <c r="BN24" s="9">
        <f>COUNTIFS('(有望系統)_有望轉現有_01-10(累)'!$E:$E,$B24,'(有望系統)_有望轉現有_01-10(累)'!$CJ:$CJ,"10")</f>
        <v>0</v>
      </c>
      <c r="BO24" s="10">
        <f>COUNTIFS('(有望系統)_有望轉現有_01-10(累)'!$E:$E,$B24,'(有望系統)_有望轉現有_01-10(累)'!$CJ:$CJ,"10",'(有望系統)_有望轉現有_01-10(累)'!$AD:$AD,"客戶自行拜訪展示中心")+COUNTIFS('(有望系統)_有望轉現有_01-10(累)'!$E:$E,$B24,'(有望系統)_有望轉現有_01-10(累)'!$CJ:$CJ,"10",'(有望系統)_有望轉現有_01-10(累)'!$AD:$AD,"其它=&gt;客戶透過電話/傳真/電子郵件自行聯絡經銷商")</f>
        <v>0</v>
      </c>
      <c r="BP24" s="15" t="str">
        <f t="shared" si="45"/>
        <v/>
      </c>
      <c r="BQ24" s="10">
        <f>COUNTIFS('(有望系統)_有望轉現有_01-10(累)'!$E:$E,$B24,'(有望系統)_有望轉現有_01-10(累)'!$CJ:$CJ,"10",'(有望系統)_有望轉現有_01-10(累)'!$AD:$AD,"業代現有客戶再購")</f>
        <v>0</v>
      </c>
      <c r="BR24" s="12" t="str">
        <f t="shared" si="46"/>
        <v/>
      </c>
      <c r="BS24" s="10">
        <f t="shared" si="47"/>
        <v>0</v>
      </c>
      <c r="BT24" s="12" t="str">
        <f t="shared" si="48"/>
        <v/>
      </c>
      <c r="BU24" s="9"/>
      <c r="BV24" s="10"/>
      <c r="BW24" s="12"/>
      <c r="BX24" s="10"/>
      <c r="BY24" s="12"/>
      <c r="BZ24" s="10"/>
      <c r="CA24" s="12"/>
      <c r="CB24" s="9"/>
      <c r="CC24" s="10"/>
      <c r="CD24" s="12"/>
      <c r="CE24" s="10"/>
      <c r="CF24" s="12"/>
      <c r="CG24" s="10"/>
      <c r="CH24" s="12"/>
      <c r="CI24" s="9">
        <f t="shared" si="49"/>
        <v>18</v>
      </c>
      <c r="CJ24" s="10">
        <f t="shared" si="49"/>
        <v>2</v>
      </c>
      <c r="CK24" s="12">
        <f t="shared" si="50"/>
        <v>0.1111111111111111</v>
      </c>
      <c r="CL24" s="10">
        <f t="shared" si="51"/>
        <v>3</v>
      </c>
      <c r="CM24" s="12">
        <f t="shared" si="5"/>
        <v>0.16666666666666666</v>
      </c>
      <c r="CN24" s="10">
        <f t="shared" si="52"/>
        <v>13</v>
      </c>
      <c r="CO24" s="87">
        <f t="shared" si="53"/>
        <v>0.72222222222222221</v>
      </c>
      <c r="CQ24" s="16"/>
    </row>
    <row r="25" spans="1:95" ht="12" customHeight="1">
      <c r="A25" s="122"/>
      <c r="B25" s="110" t="s">
        <v>18</v>
      </c>
      <c r="C25" s="9">
        <v>2</v>
      </c>
      <c r="D25" s="10">
        <v>0</v>
      </c>
      <c r="E25" s="15">
        <v>0</v>
      </c>
      <c r="F25" s="10">
        <v>1</v>
      </c>
      <c r="G25" s="15">
        <v>0.5</v>
      </c>
      <c r="H25" s="10">
        <v>1</v>
      </c>
      <c r="I25" s="36">
        <v>0.5</v>
      </c>
      <c r="J25" s="9">
        <v>1</v>
      </c>
      <c r="K25" s="10">
        <v>0</v>
      </c>
      <c r="L25" s="15">
        <v>0</v>
      </c>
      <c r="M25" s="10">
        <v>1</v>
      </c>
      <c r="N25" s="15">
        <v>1</v>
      </c>
      <c r="O25" s="10">
        <v>0</v>
      </c>
      <c r="P25" s="15">
        <v>0</v>
      </c>
      <c r="Q25" s="57">
        <v>2</v>
      </c>
      <c r="R25" s="52">
        <v>0</v>
      </c>
      <c r="S25" s="75">
        <v>0</v>
      </c>
      <c r="T25" s="52">
        <v>0</v>
      </c>
      <c r="U25" s="12">
        <v>0</v>
      </c>
      <c r="V25" s="52">
        <v>2</v>
      </c>
      <c r="W25" s="12">
        <v>1</v>
      </c>
      <c r="X25" s="9">
        <f>COUNTIFS('(有望系統)_有望轉現有_01-10(累)'!E:E,B25,'(有望系統)_有望轉現有_01-10(累)'!CJ:CJ,"04")</f>
        <v>0</v>
      </c>
      <c r="Y25" s="10">
        <f>COUNTIFS('(有望系統)_有望轉現有_01-10(累)'!E:E,B25,'(有望系統)_有望轉現有_01-10(累)'!CJ:CJ,"04",'(有望系統)_有望轉現有_01-10(累)'!AD:AD,"客戶自行拜訪展示中心")+COUNTIFS('(有望系統)_有望轉現有_01-10(累)'!E:E,I25,'(有望系統)_有望轉現有_01-10(累)'!AD:AD,"其它=&gt;客戶透過電話/傳真/電子郵件自行聯絡經銷商")</f>
        <v>0</v>
      </c>
      <c r="Z25" s="75" t="str">
        <f t="shared" si="54"/>
        <v/>
      </c>
      <c r="AA25" s="10">
        <f>COUNTIFS('(有望系統)_有望轉現有_01-10(累)'!E:E,B25,'(有望系統)_有望轉現有_01-10(累)'!CJ:CJ,"04",'(有望系統)_有望轉現有_01-10(累)'!AD:AD,"業代現有客戶再購")</f>
        <v>0</v>
      </c>
      <c r="AB25" s="75" t="str">
        <f t="shared" si="55"/>
        <v/>
      </c>
      <c r="AC25" s="10">
        <f t="shared" si="44"/>
        <v>0</v>
      </c>
      <c r="AD25" s="75" t="str">
        <f t="shared" si="56"/>
        <v/>
      </c>
      <c r="AE25" s="94">
        <v>1</v>
      </c>
      <c r="AF25" s="52">
        <v>0</v>
      </c>
      <c r="AG25" s="75">
        <v>0</v>
      </c>
      <c r="AH25" s="52">
        <v>0</v>
      </c>
      <c r="AI25" s="75">
        <v>0</v>
      </c>
      <c r="AJ25" s="52">
        <v>1</v>
      </c>
      <c r="AK25" s="75">
        <v>1</v>
      </c>
      <c r="AL25" s="9">
        <v>0</v>
      </c>
      <c r="AM25" s="10">
        <v>0</v>
      </c>
      <c r="AN25" s="12" t="s">
        <v>137</v>
      </c>
      <c r="AO25" s="10">
        <v>0</v>
      </c>
      <c r="AP25" s="12" t="s">
        <v>137</v>
      </c>
      <c r="AQ25" s="10">
        <v>0</v>
      </c>
      <c r="AR25" s="12" t="s">
        <v>137</v>
      </c>
      <c r="AS25" s="9">
        <v>4</v>
      </c>
      <c r="AT25" s="10">
        <v>2</v>
      </c>
      <c r="AU25" s="12">
        <v>0.5</v>
      </c>
      <c r="AV25" s="10">
        <v>1</v>
      </c>
      <c r="AW25" s="12">
        <v>0.25</v>
      </c>
      <c r="AX25" s="10">
        <v>1</v>
      </c>
      <c r="AY25" s="12">
        <v>0.25</v>
      </c>
      <c r="AZ25" s="9">
        <v>2</v>
      </c>
      <c r="BA25" s="10">
        <v>0</v>
      </c>
      <c r="BB25" s="12">
        <v>0</v>
      </c>
      <c r="BC25" s="10">
        <v>0</v>
      </c>
      <c r="BD25" s="12">
        <v>0</v>
      </c>
      <c r="BE25" s="10">
        <v>2</v>
      </c>
      <c r="BF25" s="12">
        <v>1</v>
      </c>
      <c r="BG25" s="9">
        <v>3</v>
      </c>
      <c r="BH25" s="10">
        <v>1</v>
      </c>
      <c r="BI25" s="12">
        <v>0.33333333333333331</v>
      </c>
      <c r="BJ25" s="10">
        <v>0</v>
      </c>
      <c r="BK25" s="12">
        <v>0</v>
      </c>
      <c r="BL25" s="10">
        <v>2</v>
      </c>
      <c r="BM25" s="12">
        <v>0.66666666666666663</v>
      </c>
      <c r="BN25" s="9">
        <f>COUNTIFS('(有望系統)_有望轉現有_01-10(累)'!$E:$E,$B25,'(有望系統)_有望轉現有_01-10(累)'!$CJ:$CJ,"10")</f>
        <v>0</v>
      </c>
      <c r="BO25" s="10">
        <f>COUNTIFS('(有望系統)_有望轉現有_01-10(累)'!$E:$E,$B25,'(有望系統)_有望轉現有_01-10(累)'!$CJ:$CJ,"10",'(有望系統)_有望轉現有_01-10(累)'!$AD:$AD,"客戶自行拜訪展示中心")+COUNTIFS('(有望系統)_有望轉現有_01-10(累)'!$E:$E,$B25,'(有望系統)_有望轉現有_01-10(累)'!$CJ:$CJ,"10",'(有望系統)_有望轉現有_01-10(累)'!$AD:$AD,"其它=&gt;客戶透過電話/傳真/電子郵件自行聯絡經銷商")</f>
        <v>0</v>
      </c>
      <c r="BP25" s="15" t="str">
        <f t="shared" si="45"/>
        <v/>
      </c>
      <c r="BQ25" s="10">
        <f>COUNTIFS('(有望系統)_有望轉現有_01-10(累)'!$E:$E,$B25,'(有望系統)_有望轉現有_01-10(累)'!$CJ:$CJ,"10",'(有望系統)_有望轉現有_01-10(累)'!$AD:$AD,"業代現有客戶再購")</f>
        <v>0</v>
      </c>
      <c r="BR25" s="12" t="str">
        <f t="shared" si="46"/>
        <v/>
      </c>
      <c r="BS25" s="10">
        <f t="shared" si="47"/>
        <v>0</v>
      </c>
      <c r="BT25" s="12" t="str">
        <f t="shared" si="48"/>
        <v/>
      </c>
      <c r="BU25" s="9"/>
      <c r="BV25" s="10"/>
      <c r="BW25" s="12"/>
      <c r="BX25" s="10"/>
      <c r="BY25" s="12"/>
      <c r="BZ25" s="10"/>
      <c r="CA25" s="12"/>
      <c r="CB25" s="9"/>
      <c r="CC25" s="10"/>
      <c r="CD25" s="12"/>
      <c r="CE25" s="10"/>
      <c r="CF25" s="12"/>
      <c r="CG25" s="10"/>
      <c r="CH25" s="12"/>
      <c r="CI25" s="9">
        <f t="shared" si="49"/>
        <v>15</v>
      </c>
      <c r="CJ25" s="10">
        <f t="shared" si="49"/>
        <v>3</v>
      </c>
      <c r="CK25" s="12">
        <f t="shared" si="50"/>
        <v>0.2</v>
      </c>
      <c r="CL25" s="10">
        <f t="shared" si="51"/>
        <v>3</v>
      </c>
      <c r="CM25" s="12">
        <f t="shared" si="5"/>
        <v>0.2</v>
      </c>
      <c r="CN25" s="10">
        <f t="shared" si="52"/>
        <v>9</v>
      </c>
      <c r="CO25" s="87">
        <f t="shared" si="53"/>
        <v>0.6</v>
      </c>
      <c r="CQ25" s="16"/>
    </row>
    <row r="26" spans="1:95" ht="12" customHeight="1">
      <c r="A26" s="122"/>
      <c r="B26" s="110" t="s">
        <v>126</v>
      </c>
      <c r="C26" s="9">
        <v>3</v>
      </c>
      <c r="D26" s="10">
        <v>2</v>
      </c>
      <c r="E26" s="15">
        <v>0.66666666666666663</v>
      </c>
      <c r="F26" s="10">
        <v>0</v>
      </c>
      <c r="G26" s="15">
        <v>0</v>
      </c>
      <c r="H26" s="10">
        <v>1</v>
      </c>
      <c r="I26" s="36">
        <v>0.33333333333333331</v>
      </c>
      <c r="J26" s="9">
        <v>1</v>
      </c>
      <c r="K26" s="10">
        <v>0</v>
      </c>
      <c r="L26" s="15">
        <v>0</v>
      </c>
      <c r="M26" s="10">
        <v>0</v>
      </c>
      <c r="N26" s="15">
        <v>0</v>
      </c>
      <c r="O26" s="10">
        <v>1</v>
      </c>
      <c r="P26" s="15">
        <v>1</v>
      </c>
      <c r="Q26" s="57">
        <v>2</v>
      </c>
      <c r="R26" s="52">
        <v>1</v>
      </c>
      <c r="S26" s="75">
        <v>0.5</v>
      </c>
      <c r="T26" s="52">
        <v>1</v>
      </c>
      <c r="U26" s="12">
        <v>0.5</v>
      </c>
      <c r="V26" s="52">
        <v>0</v>
      </c>
      <c r="W26" s="12">
        <v>0</v>
      </c>
      <c r="X26" s="9">
        <f>COUNTIFS('(有望系統)_有望轉現有_01-10(累)'!E:E,B26,'(有望系統)_有望轉現有_01-10(累)'!CJ:CJ,"04")</f>
        <v>0</v>
      </c>
      <c r="Y26" s="10">
        <f>COUNTIFS('(有望系統)_有望轉現有_01-10(累)'!E:E,B26,'(有望系統)_有望轉現有_01-10(累)'!CJ:CJ,"04",'(有望系統)_有望轉現有_01-10(累)'!AD:AD,"客戶自行拜訪展示中心")+COUNTIFS('(有望系統)_有望轉現有_01-10(累)'!E:E,I26,'(有望系統)_有望轉現有_01-10(累)'!AD:AD,"其它=&gt;客戶透過電話/傳真/電子郵件自行聯絡經銷商")</f>
        <v>0</v>
      </c>
      <c r="Z26" s="75" t="str">
        <f t="shared" si="54"/>
        <v/>
      </c>
      <c r="AA26" s="10">
        <f>COUNTIFS('(有望系統)_有望轉現有_01-10(累)'!E:E,B26,'(有望系統)_有望轉現有_01-10(累)'!CJ:CJ,"04",'(有望系統)_有望轉現有_01-10(累)'!AD:AD,"業代現有客戶再購")</f>
        <v>0</v>
      </c>
      <c r="AB26" s="75" t="str">
        <f t="shared" si="55"/>
        <v/>
      </c>
      <c r="AC26" s="10">
        <f t="shared" si="44"/>
        <v>0</v>
      </c>
      <c r="AD26" s="75" t="str">
        <f t="shared" si="56"/>
        <v/>
      </c>
      <c r="AE26" s="94">
        <v>1</v>
      </c>
      <c r="AF26" s="52">
        <v>0</v>
      </c>
      <c r="AG26" s="75">
        <v>0</v>
      </c>
      <c r="AH26" s="52">
        <v>1</v>
      </c>
      <c r="AI26" s="75">
        <v>1</v>
      </c>
      <c r="AJ26" s="52">
        <v>0</v>
      </c>
      <c r="AK26" s="75">
        <v>0</v>
      </c>
      <c r="AL26" s="9">
        <v>3</v>
      </c>
      <c r="AM26" s="10">
        <v>1</v>
      </c>
      <c r="AN26" s="12">
        <v>0.33333333333333331</v>
      </c>
      <c r="AO26" s="10">
        <v>0</v>
      </c>
      <c r="AP26" s="12">
        <v>0</v>
      </c>
      <c r="AQ26" s="10">
        <v>2</v>
      </c>
      <c r="AR26" s="12">
        <v>0.66666666666666663</v>
      </c>
      <c r="AS26" s="9">
        <v>5</v>
      </c>
      <c r="AT26" s="10">
        <v>4</v>
      </c>
      <c r="AU26" s="12">
        <v>0.8</v>
      </c>
      <c r="AV26" s="10">
        <v>0</v>
      </c>
      <c r="AW26" s="12">
        <v>0</v>
      </c>
      <c r="AX26" s="10">
        <v>1</v>
      </c>
      <c r="AY26" s="12">
        <v>0.2</v>
      </c>
      <c r="AZ26" s="9">
        <v>4</v>
      </c>
      <c r="BA26" s="10">
        <v>2</v>
      </c>
      <c r="BB26" s="12">
        <v>0.5</v>
      </c>
      <c r="BC26" s="10">
        <v>0</v>
      </c>
      <c r="BD26" s="12">
        <v>0</v>
      </c>
      <c r="BE26" s="10">
        <v>2</v>
      </c>
      <c r="BF26" s="12">
        <v>0.5</v>
      </c>
      <c r="BG26" s="9">
        <v>0</v>
      </c>
      <c r="BH26" s="10">
        <v>0</v>
      </c>
      <c r="BI26" s="115" t="s">
        <v>157</v>
      </c>
      <c r="BJ26" s="10">
        <v>0</v>
      </c>
      <c r="BK26" s="115" t="s">
        <v>157</v>
      </c>
      <c r="BL26" s="10">
        <v>0</v>
      </c>
      <c r="BM26" s="115" t="s">
        <v>157</v>
      </c>
      <c r="BN26" s="9">
        <f>COUNTIFS('(有望系統)_有望轉現有_01-10(累)'!$E:$E,$B26,'(有望系統)_有望轉現有_01-10(累)'!$CJ:$CJ,"10")</f>
        <v>0</v>
      </c>
      <c r="BO26" s="10">
        <f>COUNTIFS('(有望系統)_有望轉現有_01-10(累)'!$E:$E,$B26,'(有望系統)_有望轉現有_01-10(累)'!$CJ:$CJ,"10",'(有望系統)_有望轉現有_01-10(累)'!$AD:$AD,"客戶自行拜訪展示中心")+COUNTIFS('(有望系統)_有望轉現有_01-10(累)'!$E:$E,$B26,'(有望系統)_有望轉現有_01-10(累)'!$CJ:$CJ,"10",'(有望系統)_有望轉現有_01-10(累)'!$AD:$AD,"其它=&gt;客戶透過電話/傳真/電子郵件自行聯絡經銷商")</f>
        <v>0</v>
      </c>
      <c r="BP26" s="15" t="str">
        <f t="shared" si="45"/>
        <v/>
      </c>
      <c r="BQ26" s="10">
        <f>COUNTIFS('(有望系統)_有望轉現有_01-10(累)'!$E:$E,$B26,'(有望系統)_有望轉現有_01-10(累)'!$CJ:$CJ,"10",'(有望系統)_有望轉現有_01-10(累)'!$AD:$AD,"業代現有客戶再購")</f>
        <v>0</v>
      </c>
      <c r="BR26" s="12" t="str">
        <f t="shared" si="46"/>
        <v/>
      </c>
      <c r="BS26" s="10">
        <f t="shared" si="47"/>
        <v>0</v>
      </c>
      <c r="BT26" s="12" t="str">
        <f t="shared" si="48"/>
        <v/>
      </c>
      <c r="BU26" s="9"/>
      <c r="BV26" s="10"/>
      <c r="BW26" s="12"/>
      <c r="BX26" s="10"/>
      <c r="BY26" s="12"/>
      <c r="BZ26" s="10"/>
      <c r="CA26" s="12"/>
      <c r="CB26" s="9"/>
      <c r="CC26" s="10"/>
      <c r="CD26" s="12"/>
      <c r="CE26" s="10"/>
      <c r="CF26" s="12"/>
      <c r="CG26" s="10"/>
      <c r="CH26" s="12"/>
      <c r="CI26" s="9">
        <f t="shared" si="49"/>
        <v>19</v>
      </c>
      <c r="CJ26" s="10">
        <f t="shared" si="49"/>
        <v>10</v>
      </c>
      <c r="CK26" s="12">
        <f t="shared" si="50"/>
        <v>0.52631578947368418</v>
      </c>
      <c r="CL26" s="10">
        <f t="shared" si="51"/>
        <v>2</v>
      </c>
      <c r="CM26" s="12">
        <f t="shared" si="5"/>
        <v>0.10526315789473684</v>
      </c>
      <c r="CN26" s="10">
        <f t="shared" si="52"/>
        <v>7</v>
      </c>
      <c r="CO26" s="87">
        <f t="shared" si="53"/>
        <v>0.36842105263157893</v>
      </c>
      <c r="CQ26" s="16"/>
    </row>
    <row r="27" spans="1:95" ht="12" customHeight="1">
      <c r="A27" s="122"/>
      <c r="B27" s="110" t="s">
        <v>19</v>
      </c>
      <c r="C27" s="9">
        <v>4</v>
      </c>
      <c r="D27" s="10">
        <v>2</v>
      </c>
      <c r="E27" s="15">
        <v>0.5</v>
      </c>
      <c r="F27" s="10">
        <v>0</v>
      </c>
      <c r="G27" s="15">
        <v>0</v>
      </c>
      <c r="H27" s="10">
        <v>2</v>
      </c>
      <c r="I27" s="36">
        <v>0.5</v>
      </c>
      <c r="J27" s="9">
        <v>1</v>
      </c>
      <c r="K27" s="10">
        <v>1</v>
      </c>
      <c r="L27" s="15">
        <v>1</v>
      </c>
      <c r="M27" s="10">
        <v>0</v>
      </c>
      <c r="N27" s="15">
        <v>0</v>
      </c>
      <c r="O27" s="10">
        <v>0</v>
      </c>
      <c r="P27" s="15">
        <v>0</v>
      </c>
      <c r="Q27" s="57">
        <v>1</v>
      </c>
      <c r="R27" s="52">
        <v>0</v>
      </c>
      <c r="S27" s="75">
        <v>0</v>
      </c>
      <c r="T27" s="52">
        <v>0</v>
      </c>
      <c r="U27" s="12">
        <v>0</v>
      </c>
      <c r="V27" s="52">
        <v>1</v>
      </c>
      <c r="W27" s="12">
        <v>1</v>
      </c>
      <c r="X27" s="9">
        <f>COUNTIFS('(有望系統)_有望轉現有_01-10(累)'!E:E,B27,'(有望系統)_有望轉現有_01-10(累)'!CJ:CJ,"04")</f>
        <v>0</v>
      </c>
      <c r="Y27" s="10">
        <f>COUNTIFS('(有望系統)_有望轉現有_01-10(累)'!E:E,B27,'(有望系統)_有望轉現有_01-10(累)'!CJ:CJ,"04",'(有望系統)_有望轉現有_01-10(累)'!AD:AD,"客戶自行拜訪展示中心")+COUNTIFS('(有望系統)_有望轉現有_01-10(累)'!E:E,I27,'(有望系統)_有望轉現有_01-10(累)'!AD:AD,"其它=&gt;客戶透過電話/傳真/電子郵件自行聯絡經銷商")</f>
        <v>0</v>
      </c>
      <c r="Z27" s="75" t="str">
        <f t="shared" si="54"/>
        <v/>
      </c>
      <c r="AA27" s="10">
        <f>COUNTIFS('(有望系統)_有望轉現有_01-10(累)'!E:E,B27,'(有望系統)_有望轉現有_01-10(累)'!CJ:CJ,"04",'(有望系統)_有望轉現有_01-10(累)'!AD:AD,"業代現有客戶再購")</f>
        <v>0</v>
      </c>
      <c r="AB27" s="75" t="str">
        <f t="shared" si="55"/>
        <v/>
      </c>
      <c r="AC27" s="10">
        <f t="shared" si="44"/>
        <v>0</v>
      </c>
      <c r="AD27" s="75" t="str">
        <f t="shared" si="56"/>
        <v/>
      </c>
      <c r="AE27" s="94">
        <v>4</v>
      </c>
      <c r="AF27" s="52">
        <v>2</v>
      </c>
      <c r="AG27" s="75">
        <v>0.5</v>
      </c>
      <c r="AH27" s="52">
        <v>0</v>
      </c>
      <c r="AI27" s="75">
        <v>0</v>
      </c>
      <c r="AJ27" s="52">
        <v>2</v>
      </c>
      <c r="AK27" s="75">
        <v>0.5</v>
      </c>
      <c r="AL27" s="9">
        <v>2</v>
      </c>
      <c r="AM27" s="10">
        <v>0</v>
      </c>
      <c r="AN27" s="12">
        <v>0</v>
      </c>
      <c r="AO27" s="10">
        <v>0</v>
      </c>
      <c r="AP27" s="12">
        <v>0</v>
      </c>
      <c r="AQ27" s="10">
        <v>2</v>
      </c>
      <c r="AR27" s="12">
        <v>1</v>
      </c>
      <c r="AS27" s="9">
        <v>3</v>
      </c>
      <c r="AT27" s="10">
        <v>2</v>
      </c>
      <c r="AU27" s="12">
        <v>0.66666666666666663</v>
      </c>
      <c r="AV27" s="10">
        <v>0</v>
      </c>
      <c r="AW27" s="12">
        <v>0</v>
      </c>
      <c r="AX27" s="10">
        <v>1</v>
      </c>
      <c r="AY27" s="12">
        <v>0.33333333333333331</v>
      </c>
      <c r="AZ27" s="9">
        <v>0</v>
      </c>
      <c r="BA27" s="10">
        <v>0</v>
      </c>
      <c r="BB27" s="12" t="s">
        <v>149</v>
      </c>
      <c r="BC27" s="10">
        <v>0</v>
      </c>
      <c r="BD27" s="12" t="s">
        <v>149</v>
      </c>
      <c r="BE27" s="10">
        <v>0</v>
      </c>
      <c r="BF27" s="12" t="s">
        <v>149</v>
      </c>
      <c r="BG27" s="9">
        <v>4</v>
      </c>
      <c r="BH27" s="10">
        <v>2</v>
      </c>
      <c r="BI27" s="12">
        <v>0.5</v>
      </c>
      <c r="BJ27" s="10">
        <v>1</v>
      </c>
      <c r="BK27" s="12">
        <v>0.25</v>
      </c>
      <c r="BL27" s="10">
        <v>1</v>
      </c>
      <c r="BM27" s="12">
        <v>0.25</v>
      </c>
      <c r="BN27" s="9">
        <f>COUNTIFS('(有望系統)_有望轉現有_01-10(累)'!$E:$E,$B27,'(有望系統)_有望轉現有_01-10(累)'!$CJ:$CJ,"10")</f>
        <v>0</v>
      </c>
      <c r="BO27" s="10">
        <f>COUNTIFS('(有望系統)_有望轉現有_01-10(累)'!$E:$E,$B27,'(有望系統)_有望轉現有_01-10(累)'!$CJ:$CJ,"10",'(有望系統)_有望轉現有_01-10(累)'!$AD:$AD,"客戶自行拜訪展示中心")+COUNTIFS('(有望系統)_有望轉現有_01-10(累)'!$E:$E,$B27,'(有望系統)_有望轉現有_01-10(累)'!$CJ:$CJ,"10",'(有望系統)_有望轉現有_01-10(累)'!$AD:$AD,"其它=&gt;客戶透過電話/傳真/電子郵件自行聯絡經銷商")</f>
        <v>0</v>
      </c>
      <c r="BP27" s="15" t="str">
        <f t="shared" si="45"/>
        <v/>
      </c>
      <c r="BQ27" s="10">
        <f>COUNTIFS('(有望系統)_有望轉現有_01-10(累)'!$E:$E,$B27,'(有望系統)_有望轉現有_01-10(累)'!$CJ:$CJ,"10",'(有望系統)_有望轉現有_01-10(累)'!$AD:$AD,"業代現有客戶再購")</f>
        <v>0</v>
      </c>
      <c r="BR27" s="12" t="str">
        <f t="shared" si="46"/>
        <v/>
      </c>
      <c r="BS27" s="10">
        <f t="shared" si="47"/>
        <v>0</v>
      </c>
      <c r="BT27" s="12" t="str">
        <f t="shared" si="48"/>
        <v/>
      </c>
      <c r="BU27" s="9"/>
      <c r="BV27" s="10"/>
      <c r="BW27" s="12"/>
      <c r="BX27" s="10"/>
      <c r="BY27" s="12"/>
      <c r="BZ27" s="10"/>
      <c r="CA27" s="12"/>
      <c r="CB27" s="9"/>
      <c r="CC27" s="10"/>
      <c r="CD27" s="12"/>
      <c r="CE27" s="10"/>
      <c r="CF27" s="12"/>
      <c r="CG27" s="10"/>
      <c r="CH27" s="12"/>
      <c r="CI27" s="9">
        <f t="shared" si="49"/>
        <v>19</v>
      </c>
      <c r="CJ27" s="10">
        <f t="shared" si="49"/>
        <v>9</v>
      </c>
      <c r="CK27" s="12">
        <f t="shared" si="50"/>
        <v>0.47368421052631576</v>
      </c>
      <c r="CL27" s="10">
        <f t="shared" si="51"/>
        <v>1</v>
      </c>
      <c r="CM27" s="12">
        <f t="shared" si="5"/>
        <v>5.2631578947368418E-2</v>
      </c>
      <c r="CN27" s="10">
        <f t="shared" si="52"/>
        <v>9</v>
      </c>
      <c r="CO27" s="87">
        <f t="shared" si="53"/>
        <v>0.47368421052631576</v>
      </c>
      <c r="CQ27" s="16"/>
    </row>
    <row r="28" spans="1:95" ht="12" customHeight="1">
      <c r="A28" s="122"/>
      <c r="B28" s="111" t="s">
        <v>127</v>
      </c>
      <c r="C28" s="9">
        <v>2</v>
      </c>
      <c r="D28" s="10">
        <v>2</v>
      </c>
      <c r="E28" s="15">
        <v>1</v>
      </c>
      <c r="F28" s="10">
        <v>0</v>
      </c>
      <c r="G28" s="15">
        <v>0</v>
      </c>
      <c r="H28" s="10">
        <v>0</v>
      </c>
      <c r="I28" s="36">
        <v>0</v>
      </c>
      <c r="J28" s="9">
        <v>1</v>
      </c>
      <c r="K28" s="10">
        <v>1</v>
      </c>
      <c r="L28" s="15">
        <v>1</v>
      </c>
      <c r="M28" s="10">
        <v>0</v>
      </c>
      <c r="N28" s="15">
        <v>0</v>
      </c>
      <c r="O28" s="10">
        <v>0</v>
      </c>
      <c r="P28" s="15">
        <v>0</v>
      </c>
      <c r="Q28" s="57">
        <v>3</v>
      </c>
      <c r="R28" s="52">
        <v>0</v>
      </c>
      <c r="S28" s="75">
        <v>0</v>
      </c>
      <c r="T28" s="52">
        <v>0</v>
      </c>
      <c r="U28" s="12">
        <v>0</v>
      </c>
      <c r="V28" s="52">
        <v>3</v>
      </c>
      <c r="W28" s="12">
        <v>1</v>
      </c>
      <c r="X28" s="9">
        <f>COUNTIFS('(有望系統)_有望轉現有_01-10(累)'!E:E,B28,'(有望系統)_有望轉現有_01-10(累)'!CJ:CJ,"04")</f>
        <v>0</v>
      </c>
      <c r="Y28" s="10">
        <f>COUNTIFS('(有望系統)_有望轉現有_01-10(累)'!E:E,B28,'(有望系統)_有望轉現有_01-10(累)'!CJ:CJ,"04",'(有望系統)_有望轉現有_01-10(累)'!AD:AD,"客戶自行拜訪展示中心")+COUNTIFS('(有望系統)_有望轉現有_01-10(累)'!E:E,I28,'(有望系統)_有望轉現有_01-10(累)'!AD:AD,"其它=&gt;客戶透過電話/傳真/電子郵件自行聯絡經銷商")</f>
        <v>0</v>
      </c>
      <c r="Z28" s="75" t="str">
        <f t="shared" si="54"/>
        <v/>
      </c>
      <c r="AA28" s="10">
        <f>COUNTIFS('(有望系統)_有望轉現有_01-10(累)'!E:E,B28,'(有望系統)_有望轉現有_01-10(累)'!CJ:CJ,"04",'(有望系統)_有望轉現有_01-10(累)'!AD:AD,"業代現有客戶再購")</f>
        <v>0</v>
      </c>
      <c r="AB28" s="75" t="str">
        <f t="shared" si="55"/>
        <v/>
      </c>
      <c r="AC28" s="10">
        <f t="shared" si="44"/>
        <v>0</v>
      </c>
      <c r="AD28" s="75" t="str">
        <f t="shared" si="56"/>
        <v/>
      </c>
      <c r="AE28" s="94">
        <v>3</v>
      </c>
      <c r="AF28" s="52">
        <v>2</v>
      </c>
      <c r="AG28" s="75">
        <v>0.66666666666666663</v>
      </c>
      <c r="AH28" s="52">
        <v>0</v>
      </c>
      <c r="AI28" s="75">
        <v>0</v>
      </c>
      <c r="AJ28" s="52">
        <v>1</v>
      </c>
      <c r="AK28" s="75">
        <v>0.33333333333333331</v>
      </c>
      <c r="AL28" s="9">
        <v>7</v>
      </c>
      <c r="AM28" s="10">
        <v>3</v>
      </c>
      <c r="AN28" s="12">
        <v>0.42857142857142855</v>
      </c>
      <c r="AO28" s="10">
        <v>1</v>
      </c>
      <c r="AP28" s="12">
        <v>0.14285714285714285</v>
      </c>
      <c r="AQ28" s="10">
        <v>3</v>
      </c>
      <c r="AR28" s="12">
        <v>0.42857142857142855</v>
      </c>
      <c r="AS28" s="9">
        <v>2</v>
      </c>
      <c r="AT28" s="10">
        <v>0</v>
      </c>
      <c r="AU28" s="12">
        <v>0</v>
      </c>
      <c r="AV28" s="10">
        <v>0</v>
      </c>
      <c r="AW28" s="12">
        <v>0</v>
      </c>
      <c r="AX28" s="10">
        <v>2</v>
      </c>
      <c r="AY28" s="12">
        <v>1</v>
      </c>
      <c r="AZ28" s="9">
        <v>5</v>
      </c>
      <c r="BA28" s="10">
        <v>3</v>
      </c>
      <c r="BB28" s="12">
        <v>0.6</v>
      </c>
      <c r="BC28" s="10">
        <v>0</v>
      </c>
      <c r="BD28" s="12">
        <v>0</v>
      </c>
      <c r="BE28" s="10">
        <v>2</v>
      </c>
      <c r="BF28" s="12">
        <v>0.4</v>
      </c>
      <c r="BG28" s="9">
        <v>2</v>
      </c>
      <c r="BH28" s="10">
        <v>1</v>
      </c>
      <c r="BI28" s="12">
        <v>0.5</v>
      </c>
      <c r="BJ28" s="10">
        <v>0</v>
      </c>
      <c r="BK28" s="12">
        <v>0</v>
      </c>
      <c r="BL28" s="10">
        <v>1</v>
      </c>
      <c r="BM28" s="12">
        <v>0.5</v>
      </c>
      <c r="BN28" s="9">
        <f>COUNTIFS('(有望系統)_有望轉現有_01-10(累)'!$E:$E,$B28,'(有望系統)_有望轉現有_01-10(累)'!$CJ:$CJ,"10")</f>
        <v>0</v>
      </c>
      <c r="BO28" s="10">
        <f>COUNTIFS('(有望系統)_有望轉現有_01-10(累)'!$E:$E,$B28,'(有望系統)_有望轉現有_01-10(累)'!$CJ:$CJ,"10",'(有望系統)_有望轉現有_01-10(累)'!$AD:$AD,"客戶自行拜訪展示中心")+COUNTIFS('(有望系統)_有望轉現有_01-10(累)'!$E:$E,$B28,'(有望系統)_有望轉現有_01-10(累)'!$CJ:$CJ,"10",'(有望系統)_有望轉現有_01-10(累)'!$AD:$AD,"其它=&gt;客戶透過電話/傳真/電子郵件自行聯絡經銷商")</f>
        <v>0</v>
      </c>
      <c r="BP28" s="15" t="str">
        <f t="shared" si="45"/>
        <v/>
      </c>
      <c r="BQ28" s="10">
        <f>COUNTIFS('(有望系統)_有望轉現有_01-10(累)'!$E:$E,$B28,'(有望系統)_有望轉現有_01-10(累)'!$CJ:$CJ,"10",'(有望系統)_有望轉現有_01-10(累)'!$AD:$AD,"業代現有客戶再購")</f>
        <v>0</v>
      </c>
      <c r="BR28" s="12" t="str">
        <f t="shared" si="46"/>
        <v/>
      </c>
      <c r="BS28" s="10">
        <f t="shared" si="47"/>
        <v>0</v>
      </c>
      <c r="BT28" s="12" t="str">
        <f t="shared" si="48"/>
        <v/>
      </c>
      <c r="BU28" s="9"/>
      <c r="BV28" s="10"/>
      <c r="BW28" s="12"/>
      <c r="BX28" s="10"/>
      <c r="BY28" s="12"/>
      <c r="BZ28" s="10"/>
      <c r="CA28" s="12"/>
      <c r="CB28" s="9"/>
      <c r="CC28" s="10"/>
      <c r="CD28" s="12"/>
      <c r="CE28" s="10"/>
      <c r="CF28" s="12"/>
      <c r="CG28" s="10"/>
      <c r="CH28" s="12"/>
      <c r="CI28" s="9">
        <f t="shared" si="49"/>
        <v>25</v>
      </c>
      <c r="CJ28" s="10">
        <f t="shared" si="49"/>
        <v>12</v>
      </c>
      <c r="CK28" s="12">
        <f t="shared" si="50"/>
        <v>0.48</v>
      </c>
      <c r="CL28" s="10">
        <f t="shared" si="51"/>
        <v>1</v>
      </c>
      <c r="CM28" s="12">
        <f t="shared" si="5"/>
        <v>0.04</v>
      </c>
      <c r="CN28" s="10">
        <f t="shared" si="52"/>
        <v>12</v>
      </c>
      <c r="CO28" s="87">
        <f t="shared" si="53"/>
        <v>0.48</v>
      </c>
      <c r="CQ28" s="16"/>
    </row>
    <row r="29" spans="1:95" ht="12" customHeight="1">
      <c r="A29" s="122"/>
      <c r="B29" s="112" t="s">
        <v>128</v>
      </c>
      <c r="C29" s="9">
        <v>2</v>
      </c>
      <c r="D29" s="10">
        <v>0</v>
      </c>
      <c r="E29" s="15">
        <v>0</v>
      </c>
      <c r="F29" s="10">
        <v>0</v>
      </c>
      <c r="G29" s="15">
        <v>0</v>
      </c>
      <c r="H29" s="10">
        <v>2</v>
      </c>
      <c r="I29" s="36">
        <v>1</v>
      </c>
      <c r="J29" s="9">
        <v>2</v>
      </c>
      <c r="K29" s="10">
        <v>1</v>
      </c>
      <c r="L29" s="15">
        <v>0.5</v>
      </c>
      <c r="M29" s="10">
        <v>0</v>
      </c>
      <c r="N29" s="15">
        <v>0</v>
      </c>
      <c r="O29" s="10">
        <v>1</v>
      </c>
      <c r="P29" s="15">
        <v>0.5</v>
      </c>
      <c r="Q29" s="57">
        <v>2</v>
      </c>
      <c r="R29" s="52">
        <v>1</v>
      </c>
      <c r="S29" s="75">
        <v>0.5</v>
      </c>
      <c r="T29" s="52">
        <v>0</v>
      </c>
      <c r="U29" s="12">
        <v>0</v>
      </c>
      <c r="V29" s="52">
        <v>1</v>
      </c>
      <c r="W29" s="12">
        <v>0.5</v>
      </c>
      <c r="X29" s="9">
        <f>COUNTIFS('(有望系統)_有望轉現有_01-10(累)'!E:E,B29,'(有望系統)_有望轉現有_01-10(累)'!CJ:CJ,"04")</f>
        <v>0</v>
      </c>
      <c r="Y29" s="10">
        <f>COUNTIFS('(有望系統)_有望轉現有_01-10(累)'!E:E,B29,'(有望系統)_有望轉現有_01-10(累)'!CJ:CJ,"04",'(有望系統)_有望轉現有_01-10(累)'!AD:AD,"客戶自行拜訪展示中心")+COUNTIFS('(有望系統)_有望轉現有_01-10(累)'!E:E,I29,'(有望系統)_有望轉現有_01-10(累)'!AD:AD,"其它=&gt;客戶透過電話/傳真/電子郵件自行聯絡經銷商")</f>
        <v>0</v>
      </c>
      <c r="Z29" s="75" t="str">
        <f t="shared" si="54"/>
        <v/>
      </c>
      <c r="AA29" s="10">
        <f>COUNTIFS('(有望系統)_有望轉現有_01-10(累)'!E:E,B29,'(有望系統)_有望轉現有_01-10(累)'!CJ:CJ,"04",'(有望系統)_有望轉現有_01-10(累)'!AD:AD,"業代現有客戶再購")</f>
        <v>0</v>
      </c>
      <c r="AB29" s="75" t="str">
        <f t="shared" si="55"/>
        <v/>
      </c>
      <c r="AC29" s="10">
        <f t="shared" si="44"/>
        <v>0</v>
      </c>
      <c r="AD29" s="75" t="str">
        <f t="shared" si="56"/>
        <v/>
      </c>
      <c r="AE29" s="94">
        <v>3</v>
      </c>
      <c r="AF29" s="52">
        <v>1</v>
      </c>
      <c r="AG29" s="75">
        <v>0.33333333333333331</v>
      </c>
      <c r="AH29" s="52">
        <v>0</v>
      </c>
      <c r="AI29" s="75">
        <v>0</v>
      </c>
      <c r="AJ29" s="52">
        <v>2</v>
      </c>
      <c r="AK29" s="75">
        <v>0.66666666666666663</v>
      </c>
      <c r="AL29" s="9">
        <v>2</v>
      </c>
      <c r="AM29" s="10">
        <v>2</v>
      </c>
      <c r="AN29" s="12">
        <v>1</v>
      </c>
      <c r="AO29" s="10">
        <v>0</v>
      </c>
      <c r="AP29" s="12">
        <v>0</v>
      </c>
      <c r="AQ29" s="10">
        <v>0</v>
      </c>
      <c r="AR29" s="12">
        <v>0</v>
      </c>
      <c r="AS29" s="9">
        <v>2</v>
      </c>
      <c r="AT29" s="10">
        <v>1</v>
      </c>
      <c r="AU29" s="12">
        <v>0.5</v>
      </c>
      <c r="AV29" s="10">
        <v>0</v>
      </c>
      <c r="AW29" s="12">
        <v>0</v>
      </c>
      <c r="AX29" s="10">
        <v>1</v>
      </c>
      <c r="AY29" s="12">
        <v>0.5</v>
      </c>
      <c r="AZ29" s="9">
        <v>5</v>
      </c>
      <c r="BA29" s="10">
        <v>1</v>
      </c>
      <c r="BB29" s="12">
        <v>0.2</v>
      </c>
      <c r="BC29" s="10">
        <v>1</v>
      </c>
      <c r="BD29" s="12">
        <v>0.2</v>
      </c>
      <c r="BE29" s="10">
        <v>3</v>
      </c>
      <c r="BF29" s="12">
        <v>0.6</v>
      </c>
      <c r="BG29" s="9">
        <v>2</v>
      </c>
      <c r="BH29" s="10">
        <v>0</v>
      </c>
      <c r="BI29" s="12">
        <v>0</v>
      </c>
      <c r="BJ29" s="10">
        <v>1</v>
      </c>
      <c r="BK29" s="12">
        <v>0.5</v>
      </c>
      <c r="BL29" s="10">
        <v>1</v>
      </c>
      <c r="BM29" s="12">
        <v>0.5</v>
      </c>
      <c r="BN29" s="9">
        <f>COUNTIFS('(有望系統)_有望轉現有_01-10(累)'!$E:$E,$B29,'(有望系統)_有望轉現有_01-10(累)'!$CJ:$CJ,"10")</f>
        <v>0</v>
      </c>
      <c r="BO29" s="10">
        <f>COUNTIFS('(有望系統)_有望轉現有_01-10(累)'!$E:$E,$B29,'(有望系統)_有望轉現有_01-10(累)'!$CJ:$CJ,"10",'(有望系統)_有望轉現有_01-10(累)'!$AD:$AD,"客戶自行拜訪展示中心")+COUNTIFS('(有望系統)_有望轉現有_01-10(累)'!$E:$E,$B29,'(有望系統)_有望轉現有_01-10(累)'!$CJ:$CJ,"10",'(有望系統)_有望轉現有_01-10(累)'!$AD:$AD,"其它=&gt;客戶透過電話/傳真/電子郵件自行聯絡經銷商")</f>
        <v>0</v>
      </c>
      <c r="BP29" s="15" t="str">
        <f t="shared" si="45"/>
        <v/>
      </c>
      <c r="BQ29" s="10">
        <f>COUNTIFS('(有望系統)_有望轉現有_01-10(累)'!$E:$E,$B29,'(有望系統)_有望轉現有_01-10(累)'!$CJ:$CJ,"10",'(有望系統)_有望轉現有_01-10(累)'!$AD:$AD,"業代現有客戶再購")</f>
        <v>0</v>
      </c>
      <c r="BR29" s="12" t="str">
        <f t="shared" si="46"/>
        <v/>
      </c>
      <c r="BS29" s="10">
        <f t="shared" si="47"/>
        <v>0</v>
      </c>
      <c r="BT29" s="12" t="str">
        <f t="shared" si="48"/>
        <v/>
      </c>
      <c r="BU29" s="9"/>
      <c r="BV29" s="10"/>
      <c r="BW29" s="12"/>
      <c r="BX29" s="10"/>
      <c r="BY29" s="12"/>
      <c r="BZ29" s="10"/>
      <c r="CA29" s="12"/>
      <c r="CB29" s="9"/>
      <c r="CC29" s="10"/>
      <c r="CD29" s="12"/>
      <c r="CE29" s="10"/>
      <c r="CF29" s="12"/>
      <c r="CG29" s="10"/>
      <c r="CH29" s="12"/>
      <c r="CI29" s="9">
        <f t="shared" si="49"/>
        <v>20</v>
      </c>
      <c r="CJ29" s="10">
        <f t="shared" si="49"/>
        <v>7</v>
      </c>
      <c r="CK29" s="12">
        <f t="shared" si="50"/>
        <v>0.35</v>
      </c>
      <c r="CL29" s="10">
        <f t="shared" si="51"/>
        <v>2</v>
      </c>
      <c r="CM29" s="12">
        <f t="shared" si="5"/>
        <v>0.1</v>
      </c>
      <c r="CN29" s="10">
        <f t="shared" si="52"/>
        <v>11</v>
      </c>
      <c r="CO29" s="87">
        <f t="shared" si="53"/>
        <v>0.55000000000000004</v>
      </c>
      <c r="CQ29" s="16"/>
    </row>
    <row r="30" spans="1:95" ht="12" customHeight="1">
      <c r="A30" s="122"/>
      <c r="B30" s="119" t="s">
        <v>138</v>
      </c>
      <c r="C30" s="9">
        <v>2</v>
      </c>
      <c r="D30" s="10">
        <v>0</v>
      </c>
      <c r="E30" s="15">
        <v>0</v>
      </c>
      <c r="F30" s="10">
        <v>0</v>
      </c>
      <c r="G30" s="15">
        <v>0</v>
      </c>
      <c r="H30" s="10">
        <v>2</v>
      </c>
      <c r="I30" s="36">
        <v>1</v>
      </c>
      <c r="J30" s="9">
        <v>2</v>
      </c>
      <c r="K30" s="10">
        <v>1</v>
      </c>
      <c r="L30" s="15">
        <v>0.5</v>
      </c>
      <c r="M30" s="10">
        <v>0</v>
      </c>
      <c r="N30" s="15">
        <v>0</v>
      </c>
      <c r="O30" s="10">
        <v>1</v>
      </c>
      <c r="P30" s="15">
        <v>0.5</v>
      </c>
      <c r="Q30" s="57">
        <v>2</v>
      </c>
      <c r="R30" s="52">
        <v>1</v>
      </c>
      <c r="S30" s="75">
        <v>0.5</v>
      </c>
      <c r="T30" s="52">
        <v>0</v>
      </c>
      <c r="U30" s="12">
        <v>0</v>
      </c>
      <c r="V30" s="52">
        <v>1</v>
      </c>
      <c r="W30" s="12">
        <v>0.5</v>
      </c>
      <c r="X30" s="9">
        <f>COUNTIFS('(有望系統)_有望轉現有_01-10(累)'!E:E,B30,'(有望系統)_有望轉現有_01-10(累)'!CJ:CJ,"04")</f>
        <v>0</v>
      </c>
      <c r="Y30" s="10">
        <f>COUNTIFS('(有望系統)_有望轉現有_01-10(累)'!E:E,B30,'(有望系統)_有望轉現有_01-10(累)'!CJ:CJ,"04",'(有望系統)_有望轉現有_01-10(累)'!AD:AD,"客戶自行拜訪展示中心")+COUNTIFS('(有望系統)_有望轉現有_01-10(累)'!E:E,I30,'(有望系統)_有望轉現有_01-10(累)'!AD:AD,"其它=&gt;客戶透過電話/傳真/電子郵件自行聯絡經銷商")</f>
        <v>0</v>
      </c>
      <c r="Z30" s="75" t="str">
        <f t="shared" si="54"/>
        <v/>
      </c>
      <c r="AA30" s="10">
        <f>COUNTIFS('(有望系統)_有望轉現有_01-10(累)'!E:E,B30,'(有望系統)_有望轉現有_01-10(累)'!CJ:CJ,"04",'(有望系統)_有望轉現有_01-10(累)'!AD:AD,"業代現有客戶再購")</f>
        <v>0</v>
      </c>
      <c r="AB30" s="75" t="str">
        <f t="shared" si="55"/>
        <v/>
      </c>
      <c r="AC30" s="10">
        <f t="shared" si="44"/>
        <v>0</v>
      </c>
      <c r="AD30" s="75" t="str">
        <f t="shared" si="56"/>
        <v/>
      </c>
      <c r="AE30" s="94">
        <v>3</v>
      </c>
      <c r="AF30" s="52">
        <v>1</v>
      </c>
      <c r="AG30" s="75">
        <v>0.33333333333333331</v>
      </c>
      <c r="AH30" s="52">
        <v>0</v>
      </c>
      <c r="AI30" s="75">
        <v>0</v>
      </c>
      <c r="AJ30" s="52">
        <v>2</v>
      </c>
      <c r="AK30" s="75">
        <v>0.66666666666666663</v>
      </c>
      <c r="AL30" s="9">
        <v>2</v>
      </c>
      <c r="AM30" s="10">
        <v>2</v>
      </c>
      <c r="AN30" s="12">
        <v>1</v>
      </c>
      <c r="AO30" s="10">
        <v>0</v>
      </c>
      <c r="AP30" s="12">
        <v>0</v>
      </c>
      <c r="AQ30" s="10">
        <v>0</v>
      </c>
      <c r="AR30" s="12">
        <v>0</v>
      </c>
      <c r="AS30" s="44">
        <v>1</v>
      </c>
      <c r="AT30" s="10">
        <v>0</v>
      </c>
      <c r="AU30" s="12">
        <v>0</v>
      </c>
      <c r="AV30" s="10">
        <v>0</v>
      </c>
      <c r="AW30" s="12">
        <v>0</v>
      </c>
      <c r="AX30" s="10">
        <v>1</v>
      </c>
      <c r="AY30" s="12">
        <v>1</v>
      </c>
      <c r="AZ30" s="44">
        <v>6</v>
      </c>
      <c r="BA30" s="10">
        <v>3</v>
      </c>
      <c r="BB30" s="12">
        <v>0.5</v>
      </c>
      <c r="BC30" s="10">
        <v>0</v>
      </c>
      <c r="BD30" s="12">
        <v>0</v>
      </c>
      <c r="BE30" s="10">
        <v>3</v>
      </c>
      <c r="BF30" s="12">
        <v>0.5</v>
      </c>
      <c r="BG30" s="9">
        <v>4</v>
      </c>
      <c r="BH30" s="10">
        <v>3</v>
      </c>
      <c r="BI30" s="12">
        <v>0.75</v>
      </c>
      <c r="BJ30" s="10">
        <v>0</v>
      </c>
      <c r="BK30" s="12">
        <v>0</v>
      </c>
      <c r="BL30" s="10">
        <v>1</v>
      </c>
      <c r="BM30" s="12">
        <v>0.25</v>
      </c>
      <c r="BN30" s="9">
        <f>COUNTIFS('(有望系統)_有望轉現有_01-10(累)'!$E:$E,$B30,'(有望系統)_有望轉現有_01-10(累)'!$CJ:$CJ,"10")</f>
        <v>0</v>
      </c>
      <c r="BO30" s="10">
        <f>COUNTIFS('(有望系統)_有望轉現有_01-10(累)'!$E:$E,$B30,'(有望系統)_有望轉現有_01-10(累)'!$CJ:$CJ,"10",'(有望系統)_有望轉現有_01-10(累)'!$AD:$AD,"客戶自行拜訪展示中心")+COUNTIFS('(有望系統)_有望轉現有_01-10(累)'!$E:$E,$B30,'(有望系統)_有望轉現有_01-10(累)'!$CJ:$CJ,"10",'(有望系統)_有望轉現有_01-10(累)'!$AD:$AD,"其它=&gt;客戶透過電話/傳真/電子郵件自行聯絡經銷商")</f>
        <v>0</v>
      </c>
      <c r="BP30" s="15" t="str">
        <f t="shared" si="45"/>
        <v/>
      </c>
      <c r="BQ30" s="10">
        <f>COUNTIFS('(有望系統)_有望轉現有_01-10(累)'!$E:$E,$B30,'(有望系統)_有望轉現有_01-10(累)'!$CJ:$CJ,"10",'(有望系統)_有望轉現有_01-10(累)'!$AD:$AD,"業代現有客戶再購")</f>
        <v>0</v>
      </c>
      <c r="BR30" s="12" t="str">
        <f t="shared" si="46"/>
        <v/>
      </c>
      <c r="BS30" s="10">
        <f t="shared" si="47"/>
        <v>0</v>
      </c>
      <c r="BT30" s="12" t="str">
        <f t="shared" si="48"/>
        <v/>
      </c>
      <c r="BU30" s="9"/>
      <c r="BV30" s="10"/>
      <c r="BW30" s="12"/>
      <c r="BX30" s="10"/>
      <c r="BY30" s="12"/>
      <c r="BZ30" s="10"/>
      <c r="CA30" s="12"/>
      <c r="CB30" s="9"/>
      <c r="CC30" s="10"/>
      <c r="CD30" s="12"/>
      <c r="CE30" s="10"/>
      <c r="CF30" s="12"/>
      <c r="CG30" s="10"/>
      <c r="CH30" s="12"/>
      <c r="CI30" s="9">
        <f t="shared" si="49"/>
        <v>22</v>
      </c>
      <c r="CJ30" s="10">
        <f t="shared" si="49"/>
        <v>11</v>
      </c>
      <c r="CK30" s="12">
        <f t="shared" si="50"/>
        <v>0.5</v>
      </c>
      <c r="CL30" s="10">
        <f t="shared" si="51"/>
        <v>0</v>
      </c>
      <c r="CM30" s="12">
        <f t="shared" si="5"/>
        <v>0</v>
      </c>
      <c r="CN30" s="10">
        <f t="shared" si="52"/>
        <v>11</v>
      </c>
      <c r="CO30" s="87">
        <f t="shared" si="53"/>
        <v>0.5</v>
      </c>
      <c r="CQ30" s="16"/>
    </row>
    <row r="31" spans="1:95" ht="12" customHeight="1">
      <c r="A31" s="122"/>
      <c r="B31" s="113" t="s">
        <v>119</v>
      </c>
      <c r="C31" s="19">
        <v>21</v>
      </c>
      <c r="D31" s="20">
        <v>6</v>
      </c>
      <c r="E31" s="21">
        <v>0.2857142857142857</v>
      </c>
      <c r="F31" s="20">
        <v>4</v>
      </c>
      <c r="G31" s="21">
        <v>0.19047619047619047</v>
      </c>
      <c r="H31" s="20">
        <v>11</v>
      </c>
      <c r="I31" s="22">
        <v>0.52380952380952384</v>
      </c>
      <c r="J31" s="19">
        <v>10</v>
      </c>
      <c r="K31" s="20">
        <v>3</v>
      </c>
      <c r="L31" s="21">
        <f>IF(J31=0,"",K31/J31)</f>
        <v>0.3</v>
      </c>
      <c r="M31" s="20">
        <v>3</v>
      </c>
      <c r="N31" s="21">
        <f t="shared" ref="N31" si="57">IF(J31=0,"",M31/J31)</f>
        <v>0.3</v>
      </c>
      <c r="O31" s="20">
        <v>4</v>
      </c>
      <c r="P31" s="22">
        <f>IF(J31=0,"",O31/J31)</f>
        <v>0.4</v>
      </c>
      <c r="Q31" s="58">
        <v>36</v>
      </c>
      <c r="R31" s="62">
        <v>10</v>
      </c>
      <c r="S31" s="76">
        <f>IF(Q31=0,"",R31/Q31)</f>
        <v>0.27777777777777779</v>
      </c>
      <c r="T31" s="62">
        <v>8</v>
      </c>
      <c r="U31" s="76">
        <f t="shared" ref="U31" si="58">IF(Q31=0,"",T31/Q31)</f>
        <v>0.22222222222222221</v>
      </c>
      <c r="V31" s="62">
        <v>18</v>
      </c>
      <c r="W31" s="85">
        <f>IF(Q31=0,"",V31/Q31)</f>
        <v>0.5</v>
      </c>
      <c r="X31" s="19">
        <f>SUM(X20:X30)</f>
        <v>0</v>
      </c>
      <c r="Y31" s="20">
        <f>SUM(Y20:Y30)</f>
        <v>0</v>
      </c>
      <c r="Z31" s="23" t="str">
        <f>IF(X31=0,"",Y31/X31)</f>
        <v/>
      </c>
      <c r="AA31" s="20">
        <f>SUM(AA20:AA30)</f>
        <v>0</v>
      </c>
      <c r="AB31" s="23" t="str">
        <f t="shared" si="55"/>
        <v/>
      </c>
      <c r="AC31" s="20">
        <f>SUM(AC20:AC30)</f>
        <v>0</v>
      </c>
      <c r="AD31" s="85" t="str">
        <f>IF(X31=0,"",AC31/X31)</f>
        <v/>
      </c>
      <c r="AE31" s="19">
        <v>28</v>
      </c>
      <c r="AF31" s="20">
        <v>9</v>
      </c>
      <c r="AG31" s="23">
        <v>0.32142857142857145</v>
      </c>
      <c r="AH31" s="20">
        <v>2</v>
      </c>
      <c r="AI31" s="23">
        <v>7.1428571428571425E-2</v>
      </c>
      <c r="AJ31" s="20">
        <v>17</v>
      </c>
      <c r="AK31" s="85">
        <v>0.6071428571428571</v>
      </c>
      <c r="AL31" s="19">
        <v>25</v>
      </c>
      <c r="AM31" s="20">
        <v>11</v>
      </c>
      <c r="AN31" s="23">
        <v>0.44</v>
      </c>
      <c r="AO31" s="20">
        <v>4</v>
      </c>
      <c r="AP31" s="23">
        <v>0.16</v>
      </c>
      <c r="AQ31" s="20">
        <v>10</v>
      </c>
      <c r="AR31" s="85">
        <v>0.4</v>
      </c>
      <c r="AS31" s="19">
        <v>38</v>
      </c>
      <c r="AT31" s="20">
        <v>14</v>
      </c>
      <c r="AU31" s="23">
        <v>0.36842105263157893</v>
      </c>
      <c r="AV31" s="20">
        <v>8</v>
      </c>
      <c r="AW31" s="23">
        <v>0.21052631578947367</v>
      </c>
      <c r="AX31" s="20">
        <v>16</v>
      </c>
      <c r="AY31" s="85">
        <v>0.42105263157894735</v>
      </c>
      <c r="AZ31" s="19">
        <v>33</v>
      </c>
      <c r="BA31" s="20">
        <v>13</v>
      </c>
      <c r="BB31" s="23">
        <v>0.39393939393939392</v>
      </c>
      <c r="BC31" s="20">
        <v>3</v>
      </c>
      <c r="BD31" s="23">
        <v>9.0909090909090912E-2</v>
      </c>
      <c r="BE31" s="20">
        <v>17</v>
      </c>
      <c r="BF31" s="85">
        <v>0.51515151515151514</v>
      </c>
      <c r="BG31" s="19">
        <v>26</v>
      </c>
      <c r="BH31" s="20">
        <v>9</v>
      </c>
      <c r="BI31" s="23">
        <v>0.34615384615384615</v>
      </c>
      <c r="BJ31" s="20">
        <v>5</v>
      </c>
      <c r="BK31" s="23">
        <v>0.19230769230769232</v>
      </c>
      <c r="BL31" s="20">
        <v>12</v>
      </c>
      <c r="BM31" s="85">
        <v>0.46153846153846156</v>
      </c>
      <c r="BN31" s="19">
        <f>SUM(BN20:BN30)</f>
        <v>1</v>
      </c>
      <c r="BO31" s="20">
        <f>SUM(BO20:BO30)</f>
        <v>0</v>
      </c>
      <c r="BP31" s="21">
        <f>IF(BN31=0,"",BO31/BN31)</f>
        <v>0</v>
      </c>
      <c r="BQ31" s="20">
        <f>SUM(BQ20:BQ30)</f>
        <v>1</v>
      </c>
      <c r="BR31" s="23">
        <f t="shared" ref="BR31:BR43" si="59">IF(BN31=0,"",BQ31/BN31)</f>
        <v>1</v>
      </c>
      <c r="BS31" s="20">
        <f>SUM(BS20:BS30)</f>
        <v>0</v>
      </c>
      <c r="BT31" s="85">
        <f>IF(BN31=0,"",BS31/BN31)</f>
        <v>0</v>
      </c>
      <c r="BU31" s="19"/>
      <c r="BV31" s="20"/>
      <c r="BW31" s="23"/>
      <c r="BX31" s="20"/>
      <c r="BY31" s="23"/>
      <c r="BZ31" s="20"/>
      <c r="CA31" s="23"/>
      <c r="CB31" s="19"/>
      <c r="CC31" s="20"/>
      <c r="CD31" s="23"/>
      <c r="CE31" s="20"/>
      <c r="CF31" s="23"/>
      <c r="CG31" s="20"/>
      <c r="CH31" s="23"/>
      <c r="CI31" s="19">
        <f>C31+J31+Q31+X31+AE31+AL31+AS31+AZ31+BG31+BN31+BU31+CB31</f>
        <v>218</v>
      </c>
      <c r="CJ31" s="20">
        <f>D31+K31+R31+Y31+AF31+AM31+AT31+BA31+BH31+BO31+BV31+CC31</f>
        <v>75</v>
      </c>
      <c r="CK31" s="23">
        <f>IF(CI31=0,"",CJ31/CI31)</f>
        <v>0.34403669724770641</v>
      </c>
      <c r="CL31" s="20">
        <f>F31+M31+T31+AA31+AH31+AO31+AV31+BC31+BJ31+BQ31+BX31+CE31</f>
        <v>38</v>
      </c>
      <c r="CM31" s="23">
        <f t="shared" si="5"/>
        <v>0.1743119266055046</v>
      </c>
      <c r="CN31" s="20">
        <f>H31+O31+V31+AC31+AJ31+AQ31+AX31+BE31+BL31+BS31+BZ31+CG31</f>
        <v>105</v>
      </c>
      <c r="CO31" s="85">
        <f>IF(CI31=0,"",CN31/CI31)</f>
        <v>0.48165137614678899</v>
      </c>
      <c r="CQ31" s="16"/>
    </row>
    <row r="32" spans="1:95" ht="12" customHeight="1">
      <c r="A32" s="116" t="s">
        <v>129</v>
      </c>
      <c r="B32" s="25" t="s">
        <v>20</v>
      </c>
      <c r="C32" s="9">
        <v>1</v>
      </c>
      <c r="D32" s="10">
        <v>0</v>
      </c>
      <c r="E32" s="15">
        <v>0</v>
      </c>
      <c r="F32" s="10">
        <v>1</v>
      </c>
      <c r="G32" s="15">
        <v>1</v>
      </c>
      <c r="H32" s="10">
        <v>0</v>
      </c>
      <c r="I32" s="36">
        <v>0</v>
      </c>
      <c r="J32" s="9">
        <v>1</v>
      </c>
      <c r="K32" s="10">
        <v>0</v>
      </c>
      <c r="L32" s="15">
        <v>0</v>
      </c>
      <c r="M32" s="10">
        <v>0</v>
      </c>
      <c r="N32" s="15">
        <v>0</v>
      </c>
      <c r="O32" s="10">
        <v>1</v>
      </c>
      <c r="P32" s="15">
        <v>1</v>
      </c>
      <c r="Q32" s="57">
        <v>7</v>
      </c>
      <c r="R32" s="52">
        <v>0</v>
      </c>
      <c r="S32" s="75">
        <v>0</v>
      </c>
      <c r="T32" s="52">
        <v>3</v>
      </c>
      <c r="U32" s="12">
        <v>0.42857142857142855</v>
      </c>
      <c r="V32" s="52">
        <v>4</v>
      </c>
      <c r="W32" s="12">
        <v>0.5714285714285714</v>
      </c>
      <c r="X32" s="9">
        <f>COUNTIFS('(有望系統)_有望轉現有_01-10(累)'!E:E,B32,'(有望系統)_有望轉現有_01-10(累)'!CJ:CJ,"04")</f>
        <v>0</v>
      </c>
      <c r="Y32" s="10">
        <f>COUNTIFS('(有望系統)_有望轉現有_01-10(累)'!E:E,B32,'(有望系統)_有望轉現有_01-10(累)'!CJ:CJ,"04",'(有望系統)_有望轉現有_01-10(累)'!AD:AD,"客戶自行拜訪展示中心")+COUNTIFS('(有望系統)_有望轉現有_01-10(累)'!E:E,I32,'(有望系統)_有望轉現有_01-10(累)'!AD:AD,"其它=&gt;客戶透過電話/傳真/電子郵件自行聯絡經銷商")</f>
        <v>0</v>
      </c>
      <c r="Z32" s="75" t="str">
        <f t="shared" ref="Z32:Z33" si="60">IF(X32=0,"",Y32/X32)</f>
        <v/>
      </c>
      <c r="AA32" s="10">
        <f>COUNTIFS('(有望系統)_有望轉現有_01-10(累)'!E:E,B32,'(有望系統)_有望轉現有_01-10(累)'!CJ:CJ,"04",'(有望系統)_有望轉現有_01-10(累)'!AD:AD,"業代現有客戶再購")</f>
        <v>0</v>
      </c>
      <c r="AB32" s="75" t="str">
        <f t="shared" si="55"/>
        <v/>
      </c>
      <c r="AC32" s="10">
        <f t="shared" ref="AC32:AC40" si="61">X32-AA32-Y32</f>
        <v>0</v>
      </c>
      <c r="AD32" s="15" t="str">
        <f t="shared" ref="AD32:AD33" si="62">IF(X32=0,"",AC32/X32)</f>
        <v/>
      </c>
      <c r="AE32" s="94">
        <v>3</v>
      </c>
      <c r="AF32" s="52">
        <v>0</v>
      </c>
      <c r="AG32" s="75">
        <v>0</v>
      </c>
      <c r="AH32" s="52">
        <v>3</v>
      </c>
      <c r="AI32" s="75">
        <v>1</v>
      </c>
      <c r="AJ32" s="52">
        <v>0</v>
      </c>
      <c r="AK32" s="75">
        <v>0</v>
      </c>
      <c r="AL32" s="9">
        <v>3</v>
      </c>
      <c r="AM32" s="10">
        <v>0</v>
      </c>
      <c r="AN32" s="12">
        <v>0</v>
      </c>
      <c r="AO32" s="10">
        <v>2</v>
      </c>
      <c r="AP32" s="12">
        <v>0.66666666666666663</v>
      </c>
      <c r="AQ32" s="10">
        <v>1</v>
      </c>
      <c r="AR32" s="12">
        <v>0.33333333333333331</v>
      </c>
      <c r="AS32" s="9">
        <v>5</v>
      </c>
      <c r="AT32" s="10">
        <v>0</v>
      </c>
      <c r="AU32" s="12">
        <v>0</v>
      </c>
      <c r="AV32" s="10">
        <v>2</v>
      </c>
      <c r="AW32" s="12">
        <v>0.4</v>
      </c>
      <c r="AX32" s="10">
        <v>3</v>
      </c>
      <c r="AY32" s="12">
        <v>0.6</v>
      </c>
      <c r="AZ32" s="9">
        <v>3</v>
      </c>
      <c r="BA32" s="10">
        <v>0</v>
      </c>
      <c r="BB32" s="12">
        <v>0</v>
      </c>
      <c r="BC32" s="10">
        <v>0</v>
      </c>
      <c r="BD32" s="12">
        <v>0</v>
      </c>
      <c r="BE32" s="10">
        <v>3</v>
      </c>
      <c r="BF32" s="12">
        <v>1</v>
      </c>
      <c r="BG32" s="9">
        <v>3</v>
      </c>
      <c r="BH32" s="10">
        <v>0</v>
      </c>
      <c r="BI32" s="12">
        <v>0</v>
      </c>
      <c r="BJ32" s="10">
        <v>2</v>
      </c>
      <c r="BK32" s="12">
        <v>0.66666666666666663</v>
      </c>
      <c r="BL32" s="10">
        <v>1</v>
      </c>
      <c r="BM32" s="12">
        <v>0.33333333333333331</v>
      </c>
      <c r="BN32" s="9">
        <f>COUNTIFS('(有望系統)_有望轉現有_01-10(累)'!$E:$E,$B32,'(有望系統)_有望轉現有_01-10(累)'!$CJ:$CJ,"10")</f>
        <v>0</v>
      </c>
      <c r="BO32" s="10">
        <f>COUNTIFS('(有望系統)_有望轉現有_01-10(累)'!$E:$E,$B32,'(有望系統)_有望轉現有_01-10(累)'!$CJ:$CJ,"10",'(有望系統)_有望轉現有_01-10(累)'!$AD:$AD,"客戶自行拜訪展示中心")+COUNTIFS('(有望系統)_有望轉現有_01-10(累)'!$E:$E,$B32,'(有望系統)_有望轉現有_01-10(累)'!$CJ:$CJ,"10",'(有望系統)_有望轉現有_01-10(累)'!$AD:$AD,"其它=&gt;客戶透過電話/傳真/電子郵件自行聯絡經銷商")</f>
        <v>0</v>
      </c>
      <c r="BP32" s="12" t="str">
        <f t="shared" ref="BP32:BP43" si="63">IF(BN32=0,"",BO32/BN32)</f>
        <v/>
      </c>
      <c r="BQ32" s="10">
        <f>COUNTIFS('(有望系統)_有望轉現有_01-10(累)'!$E:$E,$B32,'(有望系統)_有望轉現有_01-10(累)'!$CJ:$CJ,"10",'(有望系統)_有望轉現有_01-10(累)'!$AD:$AD,"業代現有客戶再購")</f>
        <v>0</v>
      </c>
      <c r="BR32" s="12" t="str">
        <f t="shared" si="59"/>
        <v/>
      </c>
      <c r="BS32" s="10">
        <f t="shared" ref="BS32:BS43" si="64">BN32-BQ32-BO32</f>
        <v>0</v>
      </c>
      <c r="BT32" s="12" t="str">
        <f t="shared" ref="BT32:BT43" si="65">IF(BN32=0,"",BS32/BN32)</f>
        <v/>
      </c>
      <c r="BU32" s="9"/>
      <c r="BV32" s="10"/>
      <c r="BW32" s="12"/>
      <c r="BX32" s="10"/>
      <c r="BY32" s="12"/>
      <c r="BZ32" s="10"/>
      <c r="CA32" s="12"/>
      <c r="CB32" s="9"/>
      <c r="CC32" s="10"/>
      <c r="CD32" s="12"/>
      <c r="CE32" s="10"/>
      <c r="CF32" s="12"/>
      <c r="CG32" s="10"/>
      <c r="CH32" s="12"/>
      <c r="CI32" s="9">
        <f t="shared" ref="CI32:CJ43" si="66">C32+J32+Q32+X32+AE32+AL32+AS32+AZ32+BG32+BN32+BU32+CB32</f>
        <v>26</v>
      </c>
      <c r="CJ32" s="10">
        <f t="shared" si="66"/>
        <v>0</v>
      </c>
      <c r="CK32" s="12">
        <f t="shared" ref="CK32:CK43" si="67">IF(CI32=0,"",CJ32/CI32)</f>
        <v>0</v>
      </c>
      <c r="CL32" s="10">
        <f t="shared" ref="CL32:CL43" si="68">F32+M32+T32+AA32+AH32+AO32+AV32+BC32+BJ32+BQ32+BX32+CE32</f>
        <v>13</v>
      </c>
      <c r="CM32" s="12">
        <f t="shared" si="5"/>
        <v>0.5</v>
      </c>
      <c r="CN32" s="10">
        <f t="shared" ref="CN32:CN43" si="69">H32+O32+V32+AC32+AJ32+AQ32+AX32+BE32+BL32+BS32+BZ32+CG32</f>
        <v>13</v>
      </c>
      <c r="CO32" s="87">
        <f t="shared" ref="CO32:CO43" si="70">IF(CI32=0,"",CN32/CI32)</f>
        <v>0.5</v>
      </c>
      <c r="CQ32" s="16"/>
    </row>
    <row r="33" spans="1:95" ht="12" customHeight="1">
      <c r="A33" s="117"/>
      <c r="B33" s="26" t="s">
        <v>21</v>
      </c>
      <c r="C33" s="9">
        <v>3</v>
      </c>
      <c r="D33" s="10">
        <v>1</v>
      </c>
      <c r="E33" s="15">
        <v>0.33333333333333331</v>
      </c>
      <c r="F33" s="10">
        <v>0</v>
      </c>
      <c r="G33" s="15">
        <v>0</v>
      </c>
      <c r="H33" s="10">
        <v>2</v>
      </c>
      <c r="I33" s="36">
        <v>0.66666666666666663</v>
      </c>
      <c r="J33" s="9">
        <v>3</v>
      </c>
      <c r="K33" s="10">
        <v>0</v>
      </c>
      <c r="L33" s="15">
        <v>0</v>
      </c>
      <c r="M33" s="10">
        <v>0</v>
      </c>
      <c r="N33" s="15">
        <v>0</v>
      </c>
      <c r="O33" s="10">
        <v>3</v>
      </c>
      <c r="P33" s="15">
        <v>1</v>
      </c>
      <c r="Q33" s="57">
        <v>7</v>
      </c>
      <c r="R33" s="52">
        <v>0</v>
      </c>
      <c r="S33" s="75">
        <v>0</v>
      </c>
      <c r="T33" s="52">
        <v>1</v>
      </c>
      <c r="U33" s="12">
        <v>0.14285714285714285</v>
      </c>
      <c r="V33" s="52">
        <v>6</v>
      </c>
      <c r="W33" s="12">
        <v>0.8571428571428571</v>
      </c>
      <c r="X33" s="9">
        <f>COUNTIFS('(有望系統)_有望轉現有_01-10(累)'!E:E,B33,'(有望系統)_有望轉現有_01-10(累)'!CJ:CJ,"04")</f>
        <v>0</v>
      </c>
      <c r="Y33" s="10">
        <f>COUNTIFS('(有望系統)_有望轉現有_01-10(累)'!E:E,B33,'(有望系統)_有望轉現有_01-10(累)'!CJ:CJ,"04",'(有望系統)_有望轉現有_01-10(累)'!AD:AD,"客戶自行拜訪展示中心")+COUNTIFS('(有望系統)_有望轉現有_01-10(累)'!E:E,I33,'(有望系統)_有望轉現有_01-10(累)'!AD:AD,"其它=&gt;客戶透過電話/傳真/電子郵件自行聯絡經銷商")</f>
        <v>0</v>
      </c>
      <c r="Z33" s="75" t="str">
        <f t="shared" si="60"/>
        <v/>
      </c>
      <c r="AA33" s="10">
        <f>COUNTIFS('(有望系統)_有望轉現有_01-10(累)'!E:E,B33,'(有望系統)_有望轉現有_01-10(累)'!CJ:CJ,"04",'(有望系統)_有望轉現有_01-10(累)'!AD:AD,"業代現有客戶再購")</f>
        <v>0</v>
      </c>
      <c r="AB33" s="75" t="str">
        <f t="shared" si="55"/>
        <v/>
      </c>
      <c r="AC33" s="10">
        <f t="shared" si="61"/>
        <v>0</v>
      </c>
      <c r="AD33" s="15" t="str">
        <f t="shared" si="62"/>
        <v/>
      </c>
      <c r="AE33" s="94">
        <v>4</v>
      </c>
      <c r="AF33" s="52">
        <v>0</v>
      </c>
      <c r="AG33" s="75">
        <v>0</v>
      </c>
      <c r="AH33" s="52">
        <v>1</v>
      </c>
      <c r="AI33" s="75">
        <v>0.25</v>
      </c>
      <c r="AJ33" s="52">
        <v>3</v>
      </c>
      <c r="AK33" s="75">
        <v>0.75</v>
      </c>
      <c r="AL33" s="9">
        <v>3</v>
      </c>
      <c r="AM33" s="10">
        <v>1</v>
      </c>
      <c r="AN33" s="12">
        <v>0.33333333333333331</v>
      </c>
      <c r="AO33" s="10">
        <v>0</v>
      </c>
      <c r="AP33" s="12">
        <v>0</v>
      </c>
      <c r="AQ33" s="10">
        <v>2</v>
      </c>
      <c r="AR33" s="12">
        <v>0.66666666666666663</v>
      </c>
      <c r="AS33" s="9">
        <v>2</v>
      </c>
      <c r="AT33" s="10">
        <v>0</v>
      </c>
      <c r="AU33" s="12">
        <v>0</v>
      </c>
      <c r="AV33" s="10">
        <v>1</v>
      </c>
      <c r="AW33" s="12">
        <v>0.5</v>
      </c>
      <c r="AX33" s="10">
        <v>1</v>
      </c>
      <c r="AY33" s="12">
        <v>0.5</v>
      </c>
      <c r="AZ33" s="9">
        <v>6</v>
      </c>
      <c r="BA33" s="10">
        <v>1</v>
      </c>
      <c r="BB33" s="12">
        <v>0.16666666666666666</v>
      </c>
      <c r="BC33" s="10">
        <v>2</v>
      </c>
      <c r="BD33" s="12">
        <v>0.33333333333333331</v>
      </c>
      <c r="BE33" s="10">
        <v>3</v>
      </c>
      <c r="BF33" s="12">
        <v>0.5</v>
      </c>
      <c r="BG33" s="9">
        <v>2</v>
      </c>
      <c r="BH33" s="10">
        <v>0</v>
      </c>
      <c r="BI33" s="12">
        <v>0</v>
      </c>
      <c r="BJ33" s="10">
        <v>1</v>
      </c>
      <c r="BK33" s="12">
        <v>0.5</v>
      </c>
      <c r="BL33" s="10">
        <v>1</v>
      </c>
      <c r="BM33" s="12">
        <v>0.5</v>
      </c>
      <c r="BN33" s="9">
        <f>COUNTIFS('(有望系統)_有望轉現有_01-10(累)'!$E:$E,$B33,'(有望系統)_有望轉現有_01-10(累)'!$CJ:$CJ,"10")</f>
        <v>0</v>
      </c>
      <c r="BO33" s="10">
        <f>COUNTIFS('(有望系統)_有望轉現有_01-10(累)'!$E:$E,$B33,'(有望系統)_有望轉現有_01-10(累)'!$CJ:$CJ,"10",'(有望系統)_有望轉現有_01-10(累)'!$AD:$AD,"客戶自行拜訪展示中心")+COUNTIFS('(有望系統)_有望轉現有_01-10(累)'!$E:$E,$B33,'(有望系統)_有望轉現有_01-10(累)'!$CJ:$CJ,"10",'(有望系統)_有望轉現有_01-10(累)'!$AD:$AD,"其它=&gt;客戶透過電話/傳真/電子郵件自行聯絡經銷商")</f>
        <v>0</v>
      </c>
      <c r="BP33" s="12" t="str">
        <f t="shared" si="63"/>
        <v/>
      </c>
      <c r="BQ33" s="10">
        <f>COUNTIFS('(有望系統)_有望轉現有_01-10(累)'!$E:$E,$B33,'(有望系統)_有望轉現有_01-10(累)'!$CJ:$CJ,"10",'(有望系統)_有望轉現有_01-10(累)'!$AD:$AD,"業代現有客戶再購")</f>
        <v>0</v>
      </c>
      <c r="BR33" s="12" t="str">
        <f t="shared" si="59"/>
        <v/>
      </c>
      <c r="BS33" s="10">
        <f t="shared" si="64"/>
        <v>0</v>
      </c>
      <c r="BT33" s="12" t="str">
        <f t="shared" si="65"/>
        <v/>
      </c>
      <c r="BU33" s="9"/>
      <c r="BV33" s="10"/>
      <c r="BW33" s="12"/>
      <c r="BX33" s="10"/>
      <c r="BY33" s="12"/>
      <c r="BZ33" s="10"/>
      <c r="CA33" s="12"/>
      <c r="CB33" s="9"/>
      <c r="CC33" s="10"/>
      <c r="CD33" s="12"/>
      <c r="CE33" s="10"/>
      <c r="CF33" s="12"/>
      <c r="CG33" s="10"/>
      <c r="CH33" s="12"/>
      <c r="CI33" s="9">
        <f t="shared" si="66"/>
        <v>30</v>
      </c>
      <c r="CJ33" s="10">
        <f t="shared" si="66"/>
        <v>3</v>
      </c>
      <c r="CK33" s="12">
        <f t="shared" si="67"/>
        <v>0.1</v>
      </c>
      <c r="CL33" s="10">
        <f t="shared" si="68"/>
        <v>6</v>
      </c>
      <c r="CM33" s="12">
        <f t="shared" si="5"/>
        <v>0.2</v>
      </c>
      <c r="CN33" s="10">
        <f t="shared" si="69"/>
        <v>21</v>
      </c>
      <c r="CO33" s="87">
        <f t="shared" si="70"/>
        <v>0.7</v>
      </c>
      <c r="CQ33" s="16"/>
    </row>
    <row r="34" spans="1:95" ht="12" customHeight="1">
      <c r="A34" s="117"/>
      <c r="B34" s="26" t="s">
        <v>22</v>
      </c>
      <c r="C34" s="9">
        <v>3</v>
      </c>
      <c r="D34" s="10">
        <v>0</v>
      </c>
      <c r="E34" s="15">
        <v>0</v>
      </c>
      <c r="F34" s="10">
        <v>0</v>
      </c>
      <c r="G34" s="15">
        <v>0</v>
      </c>
      <c r="H34" s="10">
        <v>3</v>
      </c>
      <c r="I34" s="36">
        <v>1</v>
      </c>
      <c r="J34" s="9">
        <v>0</v>
      </c>
      <c r="K34" s="10">
        <v>0</v>
      </c>
      <c r="L34" s="15">
        <v>0</v>
      </c>
      <c r="M34" s="10">
        <v>0</v>
      </c>
      <c r="N34" s="15">
        <v>0</v>
      </c>
      <c r="O34" s="10">
        <v>0</v>
      </c>
      <c r="P34" s="15">
        <v>0</v>
      </c>
      <c r="Q34" s="57">
        <v>5</v>
      </c>
      <c r="R34" s="52">
        <v>2</v>
      </c>
      <c r="S34" s="75">
        <v>0</v>
      </c>
      <c r="T34" s="52">
        <v>1</v>
      </c>
      <c r="U34" s="12">
        <v>0</v>
      </c>
      <c r="V34" s="52">
        <v>2</v>
      </c>
      <c r="W34" s="12">
        <v>0</v>
      </c>
      <c r="X34" s="9">
        <f>COUNTIFS('(有望系統)_有望轉現有_01-10(累)'!E:E,B34,'(有望系統)_有望轉現有_01-10(累)'!CJ:CJ,"04")</f>
        <v>0</v>
      </c>
      <c r="Y34" s="10">
        <f>COUNTIFS('(有望系統)_有望轉現有_01-10(累)'!E:E,B34,'(有望系統)_有望轉現有_01-10(累)'!CJ:CJ,"04",'(有望系統)_有望轉現有_01-10(累)'!AD:AD,"客戶自行拜訪展示中心")+COUNTIFS('(有望系統)_有望轉現有_01-10(累)'!E:E,I34,'(有望系統)_有望轉現有_01-10(累)'!AD:AD,"其它=&gt;客戶透過電話/傳真/電子郵件自行聯絡經銷商")</f>
        <v>0</v>
      </c>
      <c r="Z34" s="75">
        <v>0</v>
      </c>
      <c r="AA34" s="10">
        <f>COUNTIFS('(有望系統)_有望轉現有_01-10(累)'!E:E,B34,'(有望系統)_有望轉現有_01-10(累)'!CJ:CJ,"04",'(有望系統)_有望轉現有_01-10(累)'!AD:AD,"業代現有客戶再購")</f>
        <v>0</v>
      </c>
      <c r="AB34" s="75">
        <v>0</v>
      </c>
      <c r="AC34" s="10">
        <f t="shared" si="61"/>
        <v>0</v>
      </c>
      <c r="AD34" s="15">
        <v>0</v>
      </c>
      <c r="AE34" s="94">
        <v>2</v>
      </c>
      <c r="AF34" s="52">
        <v>1</v>
      </c>
      <c r="AG34" s="75">
        <v>0.5</v>
      </c>
      <c r="AH34" s="52">
        <v>1</v>
      </c>
      <c r="AI34" s="75">
        <v>0.5</v>
      </c>
      <c r="AJ34" s="52">
        <v>0</v>
      </c>
      <c r="AK34" s="75">
        <v>0</v>
      </c>
      <c r="AL34" s="9">
        <v>5</v>
      </c>
      <c r="AM34" s="10">
        <v>2</v>
      </c>
      <c r="AN34" s="12">
        <v>0.4</v>
      </c>
      <c r="AO34" s="10">
        <v>2</v>
      </c>
      <c r="AP34" s="12">
        <v>0.4</v>
      </c>
      <c r="AQ34" s="10">
        <v>1</v>
      </c>
      <c r="AR34" s="12">
        <v>0.2</v>
      </c>
      <c r="AS34" s="9">
        <v>4</v>
      </c>
      <c r="AT34" s="10">
        <v>1</v>
      </c>
      <c r="AU34" s="12">
        <v>0.25</v>
      </c>
      <c r="AV34" s="10">
        <v>2</v>
      </c>
      <c r="AW34" s="12">
        <v>0.5</v>
      </c>
      <c r="AX34" s="10">
        <v>1</v>
      </c>
      <c r="AY34" s="12">
        <v>0.25</v>
      </c>
      <c r="AZ34" s="9">
        <v>2</v>
      </c>
      <c r="BA34" s="10">
        <v>1</v>
      </c>
      <c r="BB34" s="12">
        <v>0.5</v>
      </c>
      <c r="BC34" s="10">
        <v>1</v>
      </c>
      <c r="BD34" s="12">
        <v>0.5</v>
      </c>
      <c r="BE34" s="10">
        <v>0</v>
      </c>
      <c r="BF34" s="12">
        <v>0</v>
      </c>
      <c r="BG34" s="9">
        <v>2</v>
      </c>
      <c r="BH34" s="10">
        <v>1</v>
      </c>
      <c r="BI34" s="12">
        <v>0.5</v>
      </c>
      <c r="BJ34" s="10">
        <v>0</v>
      </c>
      <c r="BK34" s="12">
        <v>0</v>
      </c>
      <c r="BL34" s="10">
        <v>1</v>
      </c>
      <c r="BM34" s="12">
        <v>0.5</v>
      </c>
      <c r="BN34" s="9">
        <f>COUNTIFS('(有望系統)_有望轉現有_01-10(累)'!$E:$E,$B34,'(有望系統)_有望轉現有_01-10(累)'!$CJ:$CJ,"10")</f>
        <v>0</v>
      </c>
      <c r="BO34" s="10">
        <f>COUNTIFS('(有望系統)_有望轉現有_01-10(累)'!$E:$E,$B34,'(有望系統)_有望轉現有_01-10(累)'!$CJ:$CJ,"10",'(有望系統)_有望轉現有_01-10(累)'!$AD:$AD,"客戶自行拜訪展示中心")+COUNTIFS('(有望系統)_有望轉現有_01-10(累)'!$E:$E,$B34,'(有望系統)_有望轉現有_01-10(累)'!$CJ:$CJ,"10",'(有望系統)_有望轉現有_01-10(累)'!$AD:$AD,"其它=&gt;客戶透過電話/傳真/電子郵件自行聯絡經銷商")</f>
        <v>0</v>
      </c>
      <c r="BP34" s="12" t="str">
        <f t="shared" si="63"/>
        <v/>
      </c>
      <c r="BQ34" s="10">
        <f>COUNTIFS('(有望系統)_有望轉現有_01-10(累)'!$E:$E,$B34,'(有望系統)_有望轉現有_01-10(累)'!$CJ:$CJ,"10",'(有望系統)_有望轉現有_01-10(累)'!$AD:$AD,"業代現有客戶再購")</f>
        <v>0</v>
      </c>
      <c r="BR34" s="12" t="str">
        <f t="shared" si="59"/>
        <v/>
      </c>
      <c r="BS34" s="10">
        <f t="shared" si="64"/>
        <v>0</v>
      </c>
      <c r="BT34" s="12" t="str">
        <f t="shared" si="65"/>
        <v/>
      </c>
      <c r="BU34" s="9"/>
      <c r="BV34" s="10"/>
      <c r="BW34" s="12"/>
      <c r="BX34" s="10"/>
      <c r="BY34" s="12"/>
      <c r="BZ34" s="10"/>
      <c r="CA34" s="12"/>
      <c r="CB34" s="9"/>
      <c r="CC34" s="10"/>
      <c r="CD34" s="12"/>
      <c r="CE34" s="10"/>
      <c r="CF34" s="12"/>
      <c r="CG34" s="10"/>
      <c r="CH34" s="12"/>
      <c r="CI34" s="9">
        <f t="shared" si="66"/>
        <v>23</v>
      </c>
      <c r="CJ34" s="10">
        <f t="shared" si="66"/>
        <v>8</v>
      </c>
      <c r="CK34" s="12">
        <f t="shared" si="67"/>
        <v>0.34782608695652173</v>
      </c>
      <c r="CL34" s="10">
        <f t="shared" si="68"/>
        <v>7</v>
      </c>
      <c r="CM34" s="12">
        <f t="shared" si="5"/>
        <v>0.30434782608695654</v>
      </c>
      <c r="CN34" s="10">
        <f t="shared" si="69"/>
        <v>8</v>
      </c>
      <c r="CO34" s="87">
        <f t="shared" si="70"/>
        <v>0.34782608695652173</v>
      </c>
      <c r="CQ34" s="16"/>
    </row>
    <row r="35" spans="1:95" ht="12" customHeight="1">
      <c r="A35" s="117"/>
      <c r="B35" s="26" t="s">
        <v>23</v>
      </c>
      <c r="C35" s="9">
        <v>6</v>
      </c>
      <c r="D35" s="10">
        <v>4</v>
      </c>
      <c r="E35" s="15">
        <v>0.66666666666666663</v>
      </c>
      <c r="F35" s="10">
        <v>0</v>
      </c>
      <c r="G35" s="15">
        <v>0</v>
      </c>
      <c r="H35" s="10">
        <v>2</v>
      </c>
      <c r="I35" s="36">
        <v>0.33333333333333331</v>
      </c>
      <c r="J35" s="9">
        <v>2</v>
      </c>
      <c r="K35" s="10">
        <v>0</v>
      </c>
      <c r="L35" s="15">
        <v>0</v>
      </c>
      <c r="M35" s="10">
        <v>1</v>
      </c>
      <c r="N35" s="15">
        <v>0.5</v>
      </c>
      <c r="O35" s="10">
        <v>1</v>
      </c>
      <c r="P35" s="15">
        <v>0.5</v>
      </c>
      <c r="Q35" s="57">
        <v>3</v>
      </c>
      <c r="R35" s="52">
        <v>1</v>
      </c>
      <c r="S35" s="75">
        <v>0.33333333333333331</v>
      </c>
      <c r="T35" s="52">
        <v>1</v>
      </c>
      <c r="U35" s="12">
        <v>0.33333333333333331</v>
      </c>
      <c r="V35" s="52">
        <v>1</v>
      </c>
      <c r="W35" s="12">
        <v>0.33333333333333331</v>
      </c>
      <c r="X35" s="9">
        <f>COUNTIFS('(有望系統)_有望轉現有_01-10(累)'!E:E,B35,'(有望系統)_有望轉現有_01-10(累)'!CJ:CJ,"04")</f>
        <v>0</v>
      </c>
      <c r="Y35" s="10">
        <f>COUNTIFS('(有望系統)_有望轉現有_01-10(累)'!E:E,B35,'(有望系統)_有望轉現有_01-10(累)'!CJ:CJ,"04",'(有望系統)_有望轉現有_01-10(累)'!AD:AD,"客戶自行拜訪展示中心")+COUNTIFS('(有望系統)_有望轉現有_01-10(累)'!E:E,I35,'(有望系統)_有望轉現有_01-10(累)'!AD:AD,"其它=&gt;客戶透過電話/傳真/電子郵件自行聯絡經銷商")</f>
        <v>0</v>
      </c>
      <c r="Z35" s="75" t="str">
        <f t="shared" ref="Z35" si="71">IF(X35=0,"",Y35/X35)</f>
        <v/>
      </c>
      <c r="AA35" s="10">
        <f>COUNTIFS('(有望系統)_有望轉現有_01-10(累)'!E:E,B35,'(有望系統)_有望轉現有_01-10(累)'!CJ:CJ,"04",'(有望系統)_有望轉現有_01-10(累)'!AD:AD,"業代現有客戶再購")</f>
        <v>0</v>
      </c>
      <c r="AB35" s="75" t="str">
        <f t="shared" ref="AB35" si="72">IF(X35=0,"",AA35/X35)</f>
        <v/>
      </c>
      <c r="AC35" s="10">
        <f t="shared" si="61"/>
        <v>0</v>
      </c>
      <c r="AD35" s="15" t="str">
        <f t="shared" ref="AD35" si="73">IF(X35=0,"",AC35/X35)</f>
        <v/>
      </c>
      <c r="AE35" s="94">
        <v>3</v>
      </c>
      <c r="AF35" s="52">
        <v>0</v>
      </c>
      <c r="AG35" s="75">
        <v>0</v>
      </c>
      <c r="AH35" s="52">
        <v>1</v>
      </c>
      <c r="AI35" s="75">
        <v>0.33333333333333331</v>
      </c>
      <c r="AJ35" s="52">
        <v>2</v>
      </c>
      <c r="AK35" s="75">
        <v>0.66666666666666663</v>
      </c>
      <c r="AL35" s="9">
        <v>3</v>
      </c>
      <c r="AM35" s="10">
        <v>2</v>
      </c>
      <c r="AN35" s="12">
        <v>0.66666666666666663</v>
      </c>
      <c r="AO35" s="10">
        <v>0</v>
      </c>
      <c r="AP35" s="12">
        <v>0</v>
      </c>
      <c r="AQ35" s="10">
        <v>1</v>
      </c>
      <c r="AR35" s="12">
        <v>0.33333333333333331</v>
      </c>
      <c r="AS35" s="9">
        <v>2</v>
      </c>
      <c r="AT35" s="10">
        <v>1</v>
      </c>
      <c r="AU35" s="12">
        <v>0.5</v>
      </c>
      <c r="AV35" s="10">
        <v>0</v>
      </c>
      <c r="AW35" s="12">
        <v>0</v>
      </c>
      <c r="AX35" s="10">
        <v>1</v>
      </c>
      <c r="AY35" s="12">
        <v>0.5</v>
      </c>
      <c r="AZ35" s="9">
        <v>2</v>
      </c>
      <c r="BA35" s="10">
        <v>0</v>
      </c>
      <c r="BB35" s="12">
        <v>0</v>
      </c>
      <c r="BC35" s="10">
        <v>0</v>
      </c>
      <c r="BD35" s="12">
        <v>0</v>
      </c>
      <c r="BE35" s="10">
        <v>2</v>
      </c>
      <c r="BF35" s="12">
        <v>1</v>
      </c>
      <c r="BG35" s="9">
        <v>3</v>
      </c>
      <c r="BH35" s="10">
        <v>3</v>
      </c>
      <c r="BI35" s="12">
        <v>1</v>
      </c>
      <c r="BJ35" s="10">
        <v>0</v>
      </c>
      <c r="BK35" s="12">
        <v>0</v>
      </c>
      <c r="BL35" s="10">
        <v>0</v>
      </c>
      <c r="BM35" s="12">
        <v>0</v>
      </c>
      <c r="BN35" s="9">
        <f>COUNTIFS('(有望系統)_有望轉現有_01-10(累)'!$E:$E,$B35,'(有望系統)_有望轉現有_01-10(累)'!$CJ:$CJ,"10")</f>
        <v>0</v>
      </c>
      <c r="BO35" s="10">
        <f>COUNTIFS('(有望系統)_有望轉現有_01-10(累)'!$E:$E,$B35,'(有望系統)_有望轉現有_01-10(累)'!$CJ:$CJ,"10",'(有望系統)_有望轉現有_01-10(累)'!$AD:$AD,"客戶自行拜訪展示中心")+COUNTIFS('(有望系統)_有望轉現有_01-10(累)'!$E:$E,$B35,'(有望系統)_有望轉現有_01-10(累)'!$CJ:$CJ,"10",'(有望系統)_有望轉現有_01-10(累)'!$AD:$AD,"其它=&gt;客戶透過電話/傳真/電子郵件自行聯絡經銷商")</f>
        <v>0</v>
      </c>
      <c r="BP35" s="12" t="str">
        <f t="shared" si="63"/>
        <v/>
      </c>
      <c r="BQ35" s="10">
        <f>COUNTIFS('(有望系統)_有望轉現有_01-10(累)'!$E:$E,$B35,'(有望系統)_有望轉現有_01-10(累)'!$CJ:$CJ,"10",'(有望系統)_有望轉現有_01-10(累)'!$AD:$AD,"業代現有客戶再購")</f>
        <v>0</v>
      </c>
      <c r="BR35" s="12" t="str">
        <f t="shared" si="59"/>
        <v/>
      </c>
      <c r="BS35" s="10">
        <f t="shared" si="64"/>
        <v>0</v>
      </c>
      <c r="BT35" s="12" t="str">
        <f t="shared" si="65"/>
        <v/>
      </c>
      <c r="BU35" s="9"/>
      <c r="BV35" s="10"/>
      <c r="BW35" s="12"/>
      <c r="BX35" s="10"/>
      <c r="BY35" s="12"/>
      <c r="BZ35" s="10"/>
      <c r="CA35" s="12"/>
      <c r="CB35" s="9"/>
      <c r="CC35" s="10"/>
      <c r="CD35" s="12"/>
      <c r="CE35" s="10"/>
      <c r="CF35" s="12"/>
      <c r="CG35" s="10"/>
      <c r="CH35" s="12"/>
      <c r="CI35" s="9">
        <f t="shared" si="66"/>
        <v>24</v>
      </c>
      <c r="CJ35" s="10">
        <f t="shared" si="66"/>
        <v>11</v>
      </c>
      <c r="CK35" s="12">
        <f t="shared" si="67"/>
        <v>0.45833333333333331</v>
      </c>
      <c r="CL35" s="10">
        <f t="shared" si="68"/>
        <v>3</v>
      </c>
      <c r="CM35" s="12">
        <f t="shared" si="5"/>
        <v>0.125</v>
      </c>
      <c r="CN35" s="10">
        <f t="shared" si="69"/>
        <v>10</v>
      </c>
      <c r="CO35" s="87">
        <f t="shared" si="70"/>
        <v>0.41666666666666669</v>
      </c>
      <c r="CQ35" s="16"/>
    </row>
    <row r="36" spans="1:95" ht="12" customHeight="1">
      <c r="A36" s="117"/>
      <c r="B36" s="26" t="s">
        <v>24</v>
      </c>
      <c r="C36" s="9">
        <v>1</v>
      </c>
      <c r="D36" s="10">
        <v>1</v>
      </c>
      <c r="E36" s="15">
        <v>1</v>
      </c>
      <c r="F36" s="10">
        <v>0</v>
      </c>
      <c r="G36" s="15">
        <v>0</v>
      </c>
      <c r="H36" s="10">
        <v>0</v>
      </c>
      <c r="I36" s="36">
        <v>0</v>
      </c>
      <c r="J36" s="9">
        <v>0</v>
      </c>
      <c r="K36" s="10">
        <v>0</v>
      </c>
      <c r="L36" s="15">
        <v>0</v>
      </c>
      <c r="M36" s="10">
        <v>0</v>
      </c>
      <c r="N36" s="15">
        <v>0</v>
      </c>
      <c r="O36" s="10">
        <v>0</v>
      </c>
      <c r="P36" s="15">
        <v>0</v>
      </c>
      <c r="Q36" s="57">
        <v>2</v>
      </c>
      <c r="R36" s="52">
        <v>1</v>
      </c>
      <c r="S36" s="75">
        <v>0</v>
      </c>
      <c r="T36" s="52">
        <v>0</v>
      </c>
      <c r="U36" s="12">
        <v>0</v>
      </c>
      <c r="V36" s="52">
        <v>1</v>
      </c>
      <c r="W36" s="12">
        <v>0</v>
      </c>
      <c r="X36" s="9">
        <f>COUNTIFS('(有望系統)_有望轉現有_01-10(累)'!E:E,B36,'(有望系統)_有望轉現有_01-10(累)'!CJ:CJ,"04")</f>
        <v>0</v>
      </c>
      <c r="Y36" s="10">
        <f>COUNTIFS('(有望系統)_有望轉現有_01-10(累)'!E:E,B36,'(有望系統)_有望轉現有_01-10(累)'!CJ:CJ,"04",'(有望系統)_有望轉現有_01-10(累)'!AD:AD,"客戶自行拜訪展示中心")+COUNTIFS('(有望系統)_有望轉現有_01-10(累)'!E:E,I36,'(有望系統)_有望轉現有_01-10(累)'!AD:AD,"其它=&gt;客戶透過電話/傳真/電子郵件自行聯絡經銷商")</f>
        <v>0</v>
      </c>
      <c r="Z36" s="75">
        <v>0</v>
      </c>
      <c r="AA36" s="10">
        <f>COUNTIFS('(有望系統)_有望轉現有_01-10(累)'!E:E,B36,'(有望系統)_有望轉現有_01-10(累)'!CJ:CJ,"04",'(有望系統)_有望轉現有_01-10(累)'!AD:AD,"業代現有客戶再購")</f>
        <v>0</v>
      </c>
      <c r="AB36" s="75">
        <v>0</v>
      </c>
      <c r="AC36" s="10">
        <f t="shared" si="61"/>
        <v>0</v>
      </c>
      <c r="AD36" s="15">
        <v>0</v>
      </c>
      <c r="AE36" s="94">
        <v>1</v>
      </c>
      <c r="AF36" s="52">
        <v>0</v>
      </c>
      <c r="AG36" s="75">
        <v>0</v>
      </c>
      <c r="AH36" s="52">
        <v>0</v>
      </c>
      <c r="AI36" s="75">
        <v>0</v>
      </c>
      <c r="AJ36" s="52">
        <v>1</v>
      </c>
      <c r="AK36" s="75">
        <v>1</v>
      </c>
      <c r="AL36" s="9">
        <v>1</v>
      </c>
      <c r="AM36" s="10">
        <v>1</v>
      </c>
      <c r="AN36" s="12">
        <v>1</v>
      </c>
      <c r="AO36" s="10">
        <v>0</v>
      </c>
      <c r="AP36" s="12">
        <v>0</v>
      </c>
      <c r="AQ36" s="10">
        <v>0</v>
      </c>
      <c r="AR36" s="12">
        <v>0</v>
      </c>
      <c r="AS36" s="9">
        <v>3</v>
      </c>
      <c r="AT36" s="10">
        <v>2</v>
      </c>
      <c r="AU36" s="12">
        <v>0.66666666666666663</v>
      </c>
      <c r="AV36" s="10">
        <v>0</v>
      </c>
      <c r="AW36" s="12">
        <v>0</v>
      </c>
      <c r="AX36" s="10">
        <v>1</v>
      </c>
      <c r="AY36" s="12">
        <v>0.33333333333333331</v>
      </c>
      <c r="AZ36" s="9">
        <v>2</v>
      </c>
      <c r="BA36" s="10">
        <v>0</v>
      </c>
      <c r="BB36" s="12">
        <v>0</v>
      </c>
      <c r="BC36" s="10">
        <v>0</v>
      </c>
      <c r="BD36" s="12">
        <v>0</v>
      </c>
      <c r="BE36" s="10">
        <v>2</v>
      </c>
      <c r="BF36" s="12">
        <v>1</v>
      </c>
      <c r="BG36" s="9">
        <v>4</v>
      </c>
      <c r="BH36" s="10">
        <v>2</v>
      </c>
      <c r="BI36" s="12">
        <v>0.5</v>
      </c>
      <c r="BJ36" s="10">
        <v>0</v>
      </c>
      <c r="BK36" s="12">
        <v>0</v>
      </c>
      <c r="BL36" s="10">
        <v>2</v>
      </c>
      <c r="BM36" s="12">
        <v>0.5</v>
      </c>
      <c r="BN36" s="9">
        <f>COUNTIFS('(有望系統)_有望轉現有_01-10(累)'!$E:$E,$B36,'(有望系統)_有望轉現有_01-10(累)'!$CJ:$CJ,"10")</f>
        <v>0</v>
      </c>
      <c r="BO36" s="10">
        <f>COUNTIFS('(有望系統)_有望轉現有_01-10(累)'!$E:$E,$B36,'(有望系統)_有望轉現有_01-10(累)'!$CJ:$CJ,"10",'(有望系統)_有望轉現有_01-10(累)'!$AD:$AD,"客戶自行拜訪展示中心")+COUNTIFS('(有望系統)_有望轉現有_01-10(累)'!$E:$E,$B36,'(有望系統)_有望轉現有_01-10(累)'!$CJ:$CJ,"10",'(有望系統)_有望轉現有_01-10(累)'!$AD:$AD,"其它=&gt;客戶透過電話/傳真/電子郵件自行聯絡經銷商")</f>
        <v>0</v>
      </c>
      <c r="BP36" s="12" t="str">
        <f t="shared" si="63"/>
        <v/>
      </c>
      <c r="BQ36" s="10">
        <f>COUNTIFS('(有望系統)_有望轉現有_01-10(累)'!$E:$E,$B36,'(有望系統)_有望轉現有_01-10(累)'!$CJ:$CJ,"10",'(有望系統)_有望轉現有_01-10(累)'!$AD:$AD,"業代現有客戶再購")</f>
        <v>0</v>
      </c>
      <c r="BR36" s="12" t="str">
        <f t="shared" si="59"/>
        <v/>
      </c>
      <c r="BS36" s="10">
        <f t="shared" si="64"/>
        <v>0</v>
      </c>
      <c r="BT36" s="12" t="str">
        <f t="shared" si="65"/>
        <v/>
      </c>
      <c r="BU36" s="9"/>
      <c r="BV36" s="10"/>
      <c r="BW36" s="12"/>
      <c r="BX36" s="10"/>
      <c r="BY36" s="12"/>
      <c r="BZ36" s="10"/>
      <c r="CA36" s="12"/>
      <c r="CB36" s="9"/>
      <c r="CC36" s="10"/>
      <c r="CD36" s="12"/>
      <c r="CE36" s="10"/>
      <c r="CF36" s="12"/>
      <c r="CG36" s="10"/>
      <c r="CH36" s="12"/>
      <c r="CI36" s="9">
        <f t="shared" si="66"/>
        <v>14</v>
      </c>
      <c r="CJ36" s="10">
        <f t="shared" si="66"/>
        <v>7</v>
      </c>
      <c r="CK36" s="12">
        <f t="shared" si="67"/>
        <v>0.5</v>
      </c>
      <c r="CL36" s="10">
        <f t="shared" si="68"/>
        <v>0</v>
      </c>
      <c r="CM36" s="12">
        <f t="shared" si="5"/>
        <v>0</v>
      </c>
      <c r="CN36" s="10">
        <f t="shared" si="69"/>
        <v>7</v>
      </c>
      <c r="CO36" s="87">
        <f t="shared" si="70"/>
        <v>0.5</v>
      </c>
      <c r="CQ36" s="16"/>
    </row>
    <row r="37" spans="1:95" ht="12" customHeight="1">
      <c r="A37" s="117"/>
      <c r="B37" s="26" t="s">
        <v>25</v>
      </c>
      <c r="C37" s="9">
        <v>2</v>
      </c>
      <c r="D37" s="10">
        <v>0</v>
      </c>
      <c r="E37" s="47">
        <v>0</v>
      </c>
      <c r="F37" s="10">
        <v>0</v>
      </c>
      <c r="G37" s="15">
        <v>0</v>
      </c>
      <c r="H37" s="10">
        <v>2</v>
      </c>
      <c r="I37" s="36">
        <v>1</v>
      </c>
      <c r="J37" s="9">
        <v>4</v>
      </c>
      <c r="K37" s="10">
        <v>1</v>
      </c>
      <c r="L37" s="15">
        <v>0.25</v>
      </c>
      <c r="M37" s="10">
        <v>0</v>
      </c>
      <c r="N37" s="15">
        <v>0</v>
      </c>
      <c r="O37" s="10">
        <v>3</v>
      </c>
      <c r="P37" s="15">
        <v>0.75</v>
      </c>
      <c r="Q37" s="57">
        <v>4</v>
      </c>
      <c r="R37" s="52">
        <v>2</v>
      </c>
      <c r="S37" s="75">
        <v>0.5</v>
      </c>
      <c r="T37" s="52">
        <v>0</v>
      </c>
      <c r="U37" s="12">
        <v>0</v>
      </c>
      <c r="V37" s="52">
        <v>2</v>
      </c>
      <c r="W37" s="12">
        <v>0.5</v>
      </c>
      <c r="X37" s="9">
        <f>COUNTIFS('(有望系統)_有望轉現有_01-10(累)'!E:E,B37,'(有望系統)_有望轉現有_01-10(累)'!CJ:CJ,"04")</f>
        <v>0</v>
      </c>
      <c r="Y37" s="10">
        <f>COUNTIFS('(有望系統)_有望轉現有_01-10(累)'!E:E,B37,'(有望系統)_有望轉現有_01-10(累)'!CJ:CJ,"04",'(有望系統)_有望轉現有_01-10(累)'!AD:AD,"客戶自行拜訪展示中心")+COUNTIFS('(有望系統)_有望轉現有_01-10(累)'!E:E,I37,'(有望系統)_有望轉現有_01-10(累)'!AD:AD,"其它=&gt;客戶透過電話/傳真/電子郵件自行聯絡經銷商")</f>
        <v>0</v>
      </c>
      <c r="Z37" s="75" t="str">
        <f t="shared" ref="Z37" si="74">IF(X37=0,"",Y37/X37)</f>
        <v/>
      </c>
      <c r="AA37" s="10">
        <f>COUNTIFS('(有望系統)_有望轉現有_01-10(累)'!E:E,B37,'(有望系統)_有望轉現有_01-10(累)'!CJ:CJ,"04",'(有望系統)_有望轉現有_01-10(累)'!AD:AD,"業代現有客戶再購")</f>
        <v>0</v>
      </c>
      <c r="AB37" s="75" t="str">
        <f t="shared" ref="AB37" si="75">IF(X37=0,"",AA37/X37)</f>
        <v/>
      </c>
      <c r="AC37" s="10">
        <f t="shared" si="61"/>
        <v>0</v>
      </c>
      <c r="AD37" s="15" t="str">
        <f t="shared" ref="AD37" si="76">IF(X37=0,"",AC37/X37)</f>
        <v/>
      </c>
      <c r="AE37" s="94">
        <v>1</v>
      </c>
      <c r="AF37" s="52">
        <v>0</v>
      </c>
      <c r="AG37" s="75">
        <v>0</v>
      </c>
      <c r="AH37" s="52">
        <v>0</v>
      </c>
      <c r="AI37" s="75">
        <v>0</v>
      </c>
      <c r="AJ37" s="52">
        <v>1</v>
      </c>
      <c r="AK37" s="75">
        <v>1</v>
      </c>
      <c r="AL37" s="9">
        <v>5</v>
      </c>
      <c r="AM37" s="10">
        <v>0</v>
      </c>
      <c r="AN37" s="12">
        <v>0</v>
      </c>
      <c r="AO37" s="10">
        <v>1</v>
      </c>
      <c r="AP37" s="12">
        <v>0.2</v>
      </c>
      <c r="AQ37" s="10">
        <v>4</v>
      </c>
      <c r="AR37" s="12">
        <v>0.8</v>
      </c>
      <c r="AS37" s="9">
        <v>2</v>
      </c>
      <c r="AT37" s="10">
        <v>1</v>
      </c>
      <c r="AU37" s="12">
        <v>0.5</v>
      </c>
      <c r="AV37" s="10">
        <v>0</v>
      </c>
      <c r="AW37" s="12">
        <v>0</v>
      </c>
      <c r="AX37" s="10">
        <v>1</v>
      </c>
      <c r="AY37" s="12">
        <v>0.5</v>
      </c>
      <c r="AZ37" s="9">
        <v>4</v>
      </c>
      <c r="BA37" s="10">
        <v>2</v>
      </c>
      <c r="BB37" s="12">
        <v>0.5</v>
      </c>
      <c r="BC37" s="10">
        <v>0</v>
      </c>
      <c r="BD37" s="12">
        <v>0</v>
      </c>
      <c r="BE37" s="10">
        <v>2</v>
      </c>
      <c r="BF37" s="12">
        <v>0.5</v>
      </c>
      <c r="BG37" s="9">
        <v>2</v>
      </c>
      <c r="BH37" s="10">
        <v>1</v>
      </c>
      <c r="BI37" s="12">
        <v>0.5</v>
      </c>
      <c r="BJ37" s="10">
        <v>0</v>
      </c>
      <c r="BK37" s="12">
        <v>0</v>
      </c>
      <c r="BL37" s="10">
        <v>1</v>
      </c>
      <c r="BM37" s="12">
        <v>0.5</v>
      </c>
      <c r="BN37" s="9">
        <f>COUNTIFS('(有望系統)_有望轉現有_01-10(累)'!$E:$E,$B37,'(有望系統)_有望轉現有_01-10(累)'!$CJ:$CJ,"10")</f>
        <v>0</v>
      </c>
      <c r="BO37" s="10">
        <f>COUNTIFS('(有望系統)_有望轉現有_01-10(累)'!$E:$E,$B37,'(有望系統)_有望轉現有_01-10(累)'!$CJ:$CJ,"10",'(有望系統)_有望轉現有_01-10(累)'!$AD:$AD,"客戶自行拜訪展示中心")+COUNTIFS('(有望系統)_有望轉現有_01-10(累)'!$E:$E,$B37,'(有望系統)_有望轉現有_01-10(累)'!$CJ:$CJ,"10",'(有望系統)_有望轉現有_01-10(累)'!$AD:$AD,"其它=&gt;客戶透過電話/傳真/電子郵件自行聯絡經銷商")</f>
        <v>0</v>
      </c>
      <c r="BP37" s="12" t="str">
        <f t="shared" si="63"/>
        <v/>
      </c>
      <c r="BQ37" s="10">
        <f>COUNTIFS('(有望系統)_有望轉現有_01-10(累)'!$E:$E,$B37,'(有望系統)_有望轉現有_01-10(累)'!$CJ:$CJ,"10",'(有望系統)_有望轉現有_01-10(累)'!$AD:$AD,"業代現有客戶再購")</f>
        <v>0</v>
      </c>
      <c r="BR37" s="12" t="str">
        <f t="shared" si="59"/>
        <v/>
      </c>
      <c r="BS37" s="10">
        <f t="shared" si="64"/>
        <v>0</v>
      </c>
      <c r="BT37" s="12" t="str">
        <f t="shared" si="65"/>
        <v/>
      </c>
      <c r="BU37" s="9"/>
      <c r="BV37" s="10"/>
      <c r="BW37" s="12"/>
      <c r="BX37" s="10"/>
      <c r="BY37" s="12"/>
      <c r="BZ37" s="10"/>
      <c r="CA37" s="12"/>
      <c r="CB37" s="9"/>
      <c r="CC37" s="10"/>
      <c r="CD37" s="12"/>
      <c r="CE37" s="10"/>
      <c r="CF37" s="12"/>
      <c r="CG37" s="10"/>
      <c r="CH37" s="12"/>
      <c r="CI37" s="9">
        <f t="shared" si="66"/>
        <v>24</v>
      </c>
      <c r="CJ37" s="10">
        <f t="shared" si="66"/>
        <v>7</v>
      </c>
      <c r="CK37" s="12">
        <f t="shared" si="67"/>
        <v>0.29166666666666669</v>
      </c>
      <c r="CL37" s="10">
        <f t="shared" si="68"/>
        <v>1</v>
      </c>
      <c r="CM37" s="12">
        <f t="shared" si="5"/>
        <v>4.1666666666666664E-2</v>
      </c>
      <c r="CN37" s="10">
        <f t="shared" si="69"/>
        <v>16</v>
      </c>
      <c r="CO37" s="87">
        <f t="shared" si="70"/>
        <v>0.66666666666666663</v>
      </c>
      <c r="CQ37" s="16"/>
    </row>
    <row r="38" spans="1:95" ht="12" customHeight="1">
      <c r="A38" s="117"/>
      <c r="B38" s="26" t="s">
        <v>26</v>
      </c>
      <c r="C38" s="9">
        <v>5</v>
      </c>
      <c r="D38" s="109">
        <v>1</v>
      </c>
      <c r="E38" s="15">
        <v>0</v>
      </c>
      <c r="F38" s="44">
        <v>0</v>
      </c>
      <c r="G38" s="15">
        <v>0</v>
      </c>
      <c r="H38" s="10">
        <v>4</v>
      </c>
      <c r="I38" s="36">
        <v>0</v>
      </c>
      <c r="J38" s="9">
        <v>0</v>
      </c>
      <c r="K38" s="10">
        <v>0</v>
      </c>
      <c r="L38" s="15">
        <v>0</v>
      </c>
      <c r="M38" s="10">
        <v>0</v>
      </c>
      <c r="N38" s="15">
        <v>0</v>
      </c>
      <c r="O38" s="10">
        <v>0</v>
      </c>
      <c r="P38" s="15">
        <v>0</v>
      </c>
      <c r="Q38" s="57">
        <v>3</v>
      </c>
      <c r="R38" s="52">
        <v>3</v>
      </c>
      <c r="S38" s="75">
        <v>0</v>
      </c>
      <c r="T38" s="52">
        <v>0</v>
      </c>
      <c r="U38" s="12">
        <v>0</v>
      </c>
      <c r="V38" s="52">
        <v>0</v>
      </c>
      <c r="W38" s="12">
        <v>0</v>
      </c>
      <c r="X38" s="9">
        <f>COUNTIFS('(有望系統)_有望轉現有_01-10(累)'!E:E,B38,'(有望系統)_有望轉現有_01-10(累)'!CJ:CJ,"04")</f>
        <v>0</v>
      </c>
      <c r="Y38" s="10">
        <f>COUNTIFS('(有望系統)_有望轉現有_01-10(累)'!E:E,B38,'(有望系統)_有望轉現有_01-10(累)'!CJ:CJ,"04",'(有望系統)_有望轉現有_01-10(累)'!AD:AD,"客戶自行拜訪展示中心")+COUNTIFS('(有望系統)_有望轉現有_01-10(累)'!E:E,I38,'(有望系統)_有望轉現有_01-10(累)'!AD:AD,"其它=&gt;客戶透過電話/傳真/電子郵件自行聯絡經銷商")</f>
        <v>0</v>
      </c>
      <c r="Z38" s="75">
        <v>0</v>
      </c>
      <c r="AA38" s="10">
        <f>COUNTIFS('(有望系統)_有望轉現有_01-10(累)'!E:E,B38,'(有望系統)_有望轉現有_01-10(累)'!CJ:CJ,"04",'(有望系統)_有望轉現有_01-10(累)'!AD:AD,"業代現有客戶再購")</f>
        <v>0</v>
      </c>
      <c r="AB38" s="75">
        <v>0</v>
      </c>
      <c r="AC38" s="10">
        <f t="shared" si="61"/>
        <v>0</v>
      </c>
      <c r="AD38" s="15">
        <v>0</v>
      </c>
      <c r="AE38" s="94">
        <v>5</v>
      </c>
      <c r="AF38" s="52">
        <v>1</v>
      </c>
      <c r="AG38" s="75">
        <v>0.2</v>
      </c>
      <c r="AH38" s="52">
        <v>1</v>
      </c>
      <c r="AI38" s="75">
        <v>0.2</v>
      </c>
      <c r="AJ38" s="52">
        <v>3</v>
      </c>
      <c r="AK38" s="75">
        <v>0.6</v>
      </c>
      <c r="AL38" s="9">
        <v>2</v>
      </c>
      <c r="AM38" s="10">
        <v>0</v>
      </c>
      <c r="AN38" s="12">
        <v>0</v>
      </c>
      <c r="AO38" s="10">
        <v>0</v>
      </c>
      <c r="AP38" s="12">
        <v>0</v>
      </c>
      <c r="AQ38" s="10">
        <v>2</v>
      </c>
      <c r="AR38" s="12">
        <v>1</v>
      </c>
      <c r="AS38" s="9">
        <v>3</v>
      </c>
      <c r="AT38" s="10">
        <v>0</v>
      </c>
      <c r="AU38" s="12">
        <v>0</v>
      </c>
      <c r="AV38" s="10">
        <v>0</v>
      </c>
      <c r="AW38" s="12">
        <v>0</v>
      </c>
      <c r="AX38" s="10">
        <v>3</v>
      </c>
      <c r="AY38" s="12">
        <v>1</v>
      </c>
      <c r="AZ38" s="9">
        <v>2</v>
      </c>
      <c r="BA38" s="10">
        <v>0</v>
      </c>
      <c r="BB38" s="12">
        <v>0</v>
      </c>
      <c r="BC38" s="10">
        <v>0</v>
      </c>
      <c r="BD38" s="12">
        <v>0</v>
      </c>
      <c r="BE38" s="10">
        <v>2</v>
      </c>
      <c r="BF38" s="12">
        <v>1</v>
      </c>
      <c r="BG38" s="9">
        <v>2</v>
      </c>
      <c r="BH38" s="10">
        <v>2</v>
      </c>
      <c r="BI38" s="12">
        <v>1</v>
      </c>
      <c r="BJ38" s="10">
        <v>0</v>
      </c>
      <c r="BK38" s="12">
        <v>0</v>
      </c>
      <c r="BL38" s="10">
        <v>0</v>
      </c>
      <c r="BM38" s="12">
        <v>0</v>
      </c>
      <c r="BN38" s="9">
        <f>COUNTIFS('(有望系統)_有望轉現有_01-10(累)'!$E:$E,$B38,'(有望系統)_有望轉現有_01-10(累)'!$CJ:$CJ,"10")</f>
        <v>0</v>
      </c>
      <c r="BO38" s="10">
        <f>COUNTIFS('(有望系統)_有望轉現有_01-10(累)'!$E:$E,$B38,'(有望系統)_有望轉現有_01-10(累)'!$CJ:$CJ,"10",'(有望系統)_有望轉現有_01-10(累)'!$AD:$AD,"客戶自行拜訪展示中心")+COUNTIFS('(有望系統)_有望轉現有_01-10(累)'!$E:$E,$B38,'(有望系統)_有望轉現有_01-10(累)'!$CJ:$CJ,"10",'(有望系統)_有望轉現有_01-10(累)'!$AD:$AD,"其它=&gt;客戶透過電話/傳真/電子郵件自行聯絡經銷商")</f>
        <v>0</v>
      </c>
      <c r="BP38" s="12" t="str">
        <f t="shared" si="63"/>
        <v/>
      </c>
      <c r="BQ38" s="10">
        <f>COUNTIFS('(有望系統)_有望轉現有_01-10(累)'!$E:$E,$B38,'(有望系統)_有望轉現有_01-10(累)'!$CJ:$CJ,"10",'(有望系統)_有望轉現有_01-10(累)'!$AD:$AD,"業代現有客戶再購")</f>
        <v>0</v>
      </c>
      <c r="BR38" s="12" t="str">
        <f t="shared" si="59"/>
        <v/>
      </c>
      <c r="BS38" s="10">
        <f t="shared" si="64"/>
        <v>0</v>
      </c>
      <c r="BT38" s="12" t="str">
        <f t="shared" si="65"/>
        <v/>
      </c>
      <c r="BU38" s="9"/>
      <c r="BV38" s="10"/>
      <c r="BW38" s="12"/>
      <c r="BX38" s="10"/>
      <c r="BY38" s="12"/>
      <c r="BZ38" s="10"/>
      <c r="CA38" s="12"/>
      <c r="CB38" s="9"/>
      <c r="CC38" s="10"/>
      <c r="CD38" s="12"/>
      <c r="CE38" s="10"/>
      <c r="CF38" s="12"/>
      <c r="CG38" s="10"/>
      <c r="CH38" s="12"/>
      <c r="CI38" s="9">
        <f t="shared" si="66"/>
        <v>22</v>
      </c>
      <c r="CJ38" s="10">
        <f t="shared" si="66"/>
        <v>7</v>
      </c>
      <c r="CK38" s="12">
        <f t="shared" si="67"/>
        <v>0.31818181818181818</v>
      </c>
      <c r="CL38" s="10">
        <f t="shared" si="68"/>
        <v>1</v>
      </c>
      <c r="CM38" s="12">
        <f t="shared" si="5"/>
        <v>4.5454545454545456E-2</v>
      </c>
      <c r="CN38" s="10">
        <f t="shared" si="69"/>
        <v>14</v>
      </c>
      <c r="CO38" s="87">
        <f t="shared" si="70"/>
        <v>0.63636363636363635</v>
      </c>
      <c r="CQ38" s="16"/>
    </row>
    <row r="39" spans="1:95" ht="12" customHeight="1">
      <c r="A39" s="117"/>
      <c r="B39" s="45" t="s">
        <v>27</v>
      </c>
      <c r="C39" s="44">
        <v>5</v>
      </c>
      <c r="D39" s="10">
        <v>2</v>
      </c>
      <c r="E39" s="48">
        <v>0</v>
      </c>
      <c r="F39" s="10">
        <v>0</v>
      </c>
      <c r="G39" s="15">
        <v>0</v>
      </c>
      <c r="H39" s="10">
        <v>3</v>
      </c>
      <c r="I39" s="36">
        <v>0</v>
      </c>
      <c r="J39" s="9">
        <v>1</v>
      </c>
      <c r="K39" s="10">
        <v>0</v>
      </c>
      <c r="L39" s="15">
        <v>0</v>
      </c>
      <c r="M39" s="10">
        <v>0</v>
      </c>
      <c r="N39" s="15">
        <v>0</v>
      </c>
      <c r="O39" s="10">
        <v>1</v>
      </c>
      <c r="P39" s="15">
        <v>1</v>
      </c>
      <c r="Q39" s="57">
        <v>3</v>
      </c>
      <c r="R39" s="52">
        <v>2</v>
      </c>
      <c r="S39" s="75">
        <v>0.66666666666666663</v>
      </c>
      <c r="T39" s="52">
        <v>0</v>
      </c>
      <c r="U39" s="12">
        <v>0</v>
      </c>
      <c r="V39" s="52">
        <v>1</v>
      </c>
      <c r="W39" s="12">
        <v>0.33333333333333331</v>
      </c>
      <c r="X39" s="9">
        <f>COUNTIFS('(有望系統)_有望轉現有_01-10(累)'!E:E,B39,'(有望系統)_有望轉現有_01-10(累)'!CJ:CJ,"04")</f>
        <v>0</v>
      </c>
      <c r="Y39" s="10">
        <f>COUNTIFS('(有望系統)_有望轉現有_01-10(累)'!E:E,B39,'(有望系統)_有望轉現有_01-10(累)'!CJ:CJ,"04",'(有望系統)_有望轉現有_01-10(累)'!AD:AD,"客戶自行拜訪展示中心")+COUNTIFS('(有望系統)_有望轉現有_01-10(累)'!E:E,I39,'(有望系統)_有望轉現有_01-10(累)'!AD:AD,"其它=&gt;客戶透過電話/傳真/電子郵件自行聯絡經銷商")</f>
        <v>0</v>
      </c>
      <c r="Z39" s="75" t="str">
        <f t="shared" ref="Z39" si="77">IF(X39=0,"",Y39/X39)</f>
        <v/>
      </c>
      <c r="AA39" s="10">
        <f>COUNTIFS('(有望系統)_有望轉現有_01-10(累)'!E:E,B39,'(有望系統)_有望轉現有_01-10(累)'!CJ:CJ,"04",'(有望系統)_有望轉現有_01-10(累)'!AD:AD,"業代現有客戶再購")</f>
        <v>0</v>
      </c>
      <c r="AB39" s="75" t="str">
        <f t="shared" ref="AB39" si="78">IF(X39=0,"",AA39/X39)</f>
        <v/>
      </c>
      <c r="AC39" s="10">
        <f t="shared" si="61"/>
        <v>0</v>
      </c>
      <c r="AD39" s="15" t="str">
        <f t="shared" ref="AD39" si="79">IF(X39=0,"",AC39/X39)</f>
        <v/>
      </c>
      <c r="AE39" s="94">
        <v>3</v>
      </c>
      <c r="AF39" s="52">
        <v>1</v>
      </c>
      <c r="AG39" s="75">
        <v>0.33333333333333331</v>
      </c>
      <c r="AH39" s="52">
        <v>0</v>
      </c>
      <c r="AI39" s="75">
        <v>0</v>
      </c>
      <c r="AJ39" s="52">
        <v>2</v>
      </c>
      <c r="AK39" s="75">
        <v>0.66666666666666663</v>
      </c>
      <c r="AL39" s="9">
        <v>6</v>
      </c>
      <c r="AM39" s="10">
        <v>2</v>
      </c>
      <c r="AN39" s="12">
        <v>0.33333333333333331</v>
      </c>
      <c r="AO39" s="10">
        <v>1</v>
      </c>
      <c r="AP39" s="12">
        <v>0.16666666666666666</v>
      </c>
      <c r="AQ39" s="10">
        <v>3</v>
      </c>
      <c r="AR39" s="12">
        <v>0.5</v>
      </c>
      <c r="AS39" s="9">
        <v>2</v>
      </c>
      <c r="AT39" s="10">
        <v>0</v>
      </c>
      <c r="AU39" s="12">
        <v>0</v>
      </c>
      <c r="AV39" s="10">
        <v>0</v>
      </c>
      <c r="AW39" s="12">
        <v>0</v>
      </c>
      <c r="AX39" s="10">
        <v>2</v>
      </c>
      <c r="AY39" s="12">
        <v>1</v>
      </c>
      <c r="AZ39" s="9">
        <v>1</v>
      </c>
      <c r="BA39" s="10">
        <v>0</v>
      </c>
      <c r="BB39" s="12">
        <v>0</v>
      </c>
      <c r="BC39" s="10">
        <v>0</v>
      </c>
      <c r="BD39" s="12">
        <v>0</v>
      </c>
      <c r="BE39" s="10">
        <v>1</v>
      </c>
      <c r="BF39" s="12">
        <v>1</v>
      </c>
      <c r="BG39" s="9">
        <v>4</v>
      </c>
      <c r="BH39" s="10">
        <v>1</v>
      </c>
      <c r="BI39" s="12">
        <v>0.25</v>
      </c>
      <c r="BJ39" s="10">
        <v>0</v>
      </c>
      <c r="BK39" s="12">
        <v>0</v>
      </c>
      <c r="BL39" s="10">
        <v>3</v>
      </c>
      <c r="BM39" s="12">
        <v>0.75</v>
      </c>
      <c r="BN39" s="9">
        <f>COUNTIFS('(有望系統)_有望轉現有_01-10(累)'!$E:$E,$B39,'(有望系統)_有望轉現有_01-10(累)'!$CJ:$CJ,"10")</f>
        <v>0</v>
      </c>
      <c r="BO39" s="10">
        <f>COUNTIFS('(有望系統)_有望轉現有_01-10(累)'!$E:$E,$B39,'(有望系統)_有望轉現有_01-10(累)'!$CJ:$CJ,"10",'(有望系統)_有望轉現有_01-10(累)'!$AD:$AD,"客戶自行拜訪展示中心")+COUNTIFS('(有望系統)_有望轉現有_01-10(累)'!$E:$E,$B39,'(有望系統)_有望轉現有_01-10(累)'!$CJ:$CJ,"10",'(有望系統)_有望轉現有_01-10(累)'!$AD:$AD,"其它=&gt;客戶透過電話/傳真/電子郵件自行聯絡經銷商")</f>
        <v>0</v>
      </c>
      <c r="BP39" s="12" t="str">
        <f t="shared" si="63"/>
        <v/>
      </c>
      <c r="BQ39" s="10">
        <f>COUNTIFS('(有望系統)_有望轉現有_01-10(累)'!$E:$E,$B39,'(有望系統)_有望轉現有_01-10(累)'!$CJ:$CJ,"10",'(有望系統)_有望轉現有_01-10(累)'!$AD:$AD,"業代現有客戶再購")</f>
        <v>0</v>
      </c>
      <c r="BR39" s="12" t="str">
        <f t="shared" si="59"/>
        <v/>
      </c>
      <c r="BS39" s="10">
        <f t="shared" si="64"/>
        <v>0</v>
      </c>
      <c r="BT39" s="12" t="str">
        <f t="shared" si="65"/>
        <v/>
      </c>
      <c r="BU39" s="9"/>
      <c r="BV39" s="10"/>
      <c r="BW39" s="12"/>
      <c r="BX39" s="10"/>
      <c r="BY39" s="12"/>
      <c r="BZ39" s="10"/>
      <c r="CA39" s="12"/>
      <c r="CB39" s="9"/>
      <c r="CC39" s="10"/>
      <c r="CD39" s="12"/>
      <c r="CE39" s="10"/>
      <c r="CF39" s="12"/>
      <c r="CG39" s="10"/>
      <c r="CH39" s="12"/>
      <c r="CI39" s="9">
        <f t="shared" si="66"/>
        <v>25</v>
      </c>
      <c r="CJ39" s="10">
        <f t="shared" si="66"/>
        <v>8</v>
      </c>
      <c r="CK39" s="12">
        <f t="shared" si="67"/>
        <v>0.32</v>
      </c>
      <c r="CL39" s="10">
        <f t="shared" si="68"/>
        <v>1</v>
      </c>
      <c r="CM39" s="12">
        <f t="shared" si="5"/>
        <v>0.04</v>
      </c>
      <c r="CN39" s="10">
        <f t="shared" si="69"/>
        <v>16</v>
      </c>
      <c r="CO39" s="87">
        <f t="shared" si="70"/>
        <v>0.64</v>
      </c>
      <c r="CQ39" s="16"/>
    </row>
    <row r="40" spans="1:95" ht="13.5" customHeight="1">
      <c r="A40" s="117"/>
      <c r="B40" s="46" t="s">
        <v>139</v>
      </c>
      <c r="C40" s="44">
        <v>0</v>
      </c>
      <c r="D40" s="10">
        <v>0</v>
      </c>
      <c r="E40" s="15">
        <v>0</v>
      </c>
      <c r="F40" s="10">
        <v>0</v>
      </c>
      <c r="G40" s="15">
        <v>0</v>
      </c>
      <c r="H40" s="10">
        <v>0</v>
      </c>
      <c r="I40" s="36">
        <v>0</v>
      </c>
      <c r="J40" s="9">
        <v>1</v>
      </c>
      <c r="K40" s="10">
        <v>0</v>
      </c>
      <c r="L40" s="15">
        <v>0</v>
      </c>
      <c r="M40" s="10">
        <v>1</v>
      </c>
      <c r="N40" s="15">
        <v>1</v>
      </c>
      <c r="O40" s="10">
        <v>0</v>
      </c>
      <c r="P40" s="15">
        <v>0</v>
      </c>
      <c r="Q40" s="57">
        <v>0</v>
      </c>
      <c r="R40" s="52">
        <v>0</v>
      </c>
      <c r="S40" s="75">
        <v>0</v>
      </c>
      <c r="T40" s="52">
        <v>0</v>
      </c>
      <c r="U40" s="12">
        <v>0</v>
      </c>
      <c r="V40" s="52">
        <v>0</v>
      </c>
      <c r="W40" s="12">
        <v>0</v>
      </c>
      <c r="X40" s="9">
        <f>COUNTIFS('(有望系統)_有望轉現有_01-10(累)'!E:E,B40,'(有望系統)_有望轉現有_01-10(累)'!CJ:CJ,"04")</f>
        <v>0</v>
      </c>
      <c r="Y40" s="10">
        <f>COUNTIFS('(有望系統)_有望轉現有_01-10(累)'!E:E,B40,'(有望系統)_有望轉現有_01-10(累)'!CJ:CJ,"04",'(有望系統)_有望轉現有_01-10(累)'!AD:AD,"客戶自行拜訪展示中心")+COUNTIFS('(有望系統)_有望轉現有_01-10(累)'!E:E,B40,'(有望系統)_有望轉現有_01-10(累)'!AD:AD,"其它=&gt;客戶透過電話/傳真/電子郵件自行聯絡經銷商")</f>
        <v>0</v>
      </c>
      <c r="Z40" s="75">
        <v>0</v>
      </c>
      <c r="AA40" s="10">
        <f>COUNTIFS('(有望系統)_有望轉現有_01-10(累)'!E:E,B40,'(有望系統)_有望轉現有_01-10(累)'!CJ:CJ,"04",'(有望系統)_有望轉現有_01-10(累)'!AD:AD,"業代現有客戶再購")</f>
        <v>0</v>
      </c>
      <c r="AB40" s="75">
        <v>0</v>
      </c>
      <c r="AC40" s="10">
        <f t="shared" si="61"/>
        <v>0</v>
      </c>
      <c r="AD40" s="15">
        <v>0</v>
      </c>
      <c r="AE40" s="94">
        <v>0</v>
      </c>
      <c r="AF40" s="52">
        <v>0</v>
      </c>
      <c r="AG40" s="75">
        <v>0</v>
      </c>
      <c r="AH40" s="52">
        <v>0</v>
      </c>
      <c r="AI40" s="75">
        <v>0</v>
      </c>
      <c r="AJ40" s="52">
        <v>0</v>
      </c>
      <c r="AK40" s="75">
        <v>0</v>
      </c>
      <c r="AL40" s="9">
        <v>3</v>
      </c>
      <c r="AM40" s="10">
        <v>2</v>
      </c>
      <c r="AN40" s="12">
        <v>0.66666666666666663</v>
      </c>
      <c r="AO40" s="10">
        <v>0</v>
      </c>
      <c r="AP40" s="12">
        <v>0</v>
      </c>
      <c r="AQ40" s="10">
        <v>1</v>
      </c>
      <c r="AR40" s="12">
        <v>0.33333333333333331</v>
      </c>
      <c r="AS40" s="9">
        <v>1</v>
      </c>
      <c r="AT40" s="10">
        <v>1</v>
      </c>
      <c r="AU40" s="12">
        <v>1</v>
      </c>
      <c r="AV40" s="10">
        <v>0</v>
      </c>
      <c r="AW40" s="12">
        <v>0</v>
      </c>
      <c r="AX40" s="10">
        <v>0</v>
      </c>
      <c r="AY40" s="12">
        <v>0</v>
      </c>
      <c r="AZ40" s="9">
        <v>1</v>
      </c>
      <c r="BA40" s="10">
        <v>1</v>
      </c>
      <c r="BB40" s="12">
        <v>1</v>
      </c>
      <c r="BC40" s="10">
        <v>0</v>
      </c>
      <c r="BD40" s="12">
        <v>0</v>
      </c>
      <c r="BE40" s="10">
        <v>0</v>
      </c>
      <c r="BF40" s="12">
        <v>0</v>
      </c>
      <c r="BG40" s="9">
        <v>2</v>
      </c>
      <c r="BH40" s="10">
        <v>1</v>
      </c>
      <c r="BI40" s="12">
        <v>0.5</v>
      </c>
      <c r="BJ40" s="10">
        <v>0</v>
      </c>
      <c r="BK40" s="12">
        <v>0</v>
      </c>
      <c r="BL40" s="10">
        <v>1</v>
      </c>
      <c r="BM40" s="12">
        <v>0.5</v>
      </c>
      <c r="BN40" s="9">
        <f>COUNTIFS('(有望系統)_有望轉現有_01-10(累)'!$E:$E,$B40,'(有望系統)_有望轉現有_01-10(累)'!$CJ:$CJ,"10")</f>
        <v>0</v>
      </c>
      <c r="BO40" s="10">
        <f>COUNTIFS('(有望系統)_有望轉現有_01-10(累)'!$E:$E,$B40,'(有望系統)_有望轉現有_01-10(累)'!$CJ:$CJ,"10",'(有望系統)_有望轉現有_01-10(累)'!$AD:$AD,"客戶自行拜訪展示中心")+COUNTIFS('(有望系統)_有望轉現有_01-10(累)'!$E:$E,$B40,'(有望系統)_有望轉現有_01-10(累)'!$CJ:$CJ,"10",'(有望系統)_有望轉現有_01-10(累)'!$AD:$AD,"其它=&gt;客戶透過電話/傳真/電子郵件自行聯絡經銷商")</f>
        <v>0</v>
      </c>
      <c r="BP40" s="12" t="str">
        <f t="shared" si="63"/>
        <v/>
      </c>
      <c r="BQ40" s="10">
        <f>COUNTIFS('(有望系統)_有望轉現有_01-10(累)'!$E:$E,$B40,'(有望系統)_有望轉現有_01-10(累)'!$CJ:$CJ,"10",'(有望系統)_有望轉現有_01-10(累)'!$AD:$AD,"業代現有客戶再購")</f>
        <v>0</v>
      </c>
      <c r="BR40" s="12" t="str">
        <f t="shared" si="59"/>
        <v/>
      </c>
      <c r="BS40" s="10">
        <f t="shared" si="64"/>
        <v>0</v>
      </c>
      <c r="BT40" s="12" t="str">
        <f t="shared" si="65"/>
        <v/>
      </c>
      <c r="BU40" s="9"/>
      <c r="BV40" s="10"/>
      <c r="BW40" s="12"/>
      <c r="BX40" s="10"/>
      <c r="BY40" s="12"/>
      <c r="BZ40" s="10"/>
      <c r="CA40" s="12"/>
      <c r="CB40" s="9"/>
      <c r="CC40" s="10"/>
      <c r="CD40" s="12"/>
      <c r="CE40" s="10"/>
      <c r="CF40" s="12"/>
      <c r="CG40" s="10"/>
      <c r="CH40" s="12"/>
      <c r="CI40" s="9">
        <f t="shared" si="66"/>
        <v>8</v>
      </c>
      <c r="CJ40" s="10">
        <f t="shared" si="66"/>
        <v>5</v>
      </c>
      <c r="CK40" s="12">
        <f t="shared" si="67"/>
        <v>0.625</v>
      </c>
      <c r="CL40" s="10">
        <f t="shared" si="68"/>
        <v>1</v>
      </c>
      <c r="CM40" s="12">
        <f t="shared" si="5"/>
        <v>0.125</v>
      </c>
      <c r="CN40" s="10">
        <f t="shared" si="69"/>
        <v>2</v>
      </c>
      <c r="CO40" s="87">
        <f t="shared" si="70"/>
        <v>0.25</v>
      </c>
      <c r="CQ40" s="16"/>
    </row>
    <row r="41" spans="1:95" ht="13.5" customHeight="1">
      <c r="A41" s="117"/>
      <c r="B41" s="46" t="s">
        <v>143</v>
      </c>
      <c r="C41" s="44"/>
      <c r="D41" s="10"/>
      <c r="E41" s="15"/>
      <c r="F41" s="10"/>
      <c r="G41" s="15"/>
      <c r="H41" s="10"/>
      <c r="I41" s="36"/>
      <c r="J41" s="9"/>
      <c r="K41" s="10"/>
      <c r="L41" s="15"/>
      <c r="M41" s="10"/>
      <c r="N41" s="15"/>
      <c r="O41" s="10"/>
      <c r="P41" s="15"/>
      <c r="Q41" s="57"/>
      <c r="R41" s="52"/>
      <c r="S41" s="75"/>
      <c r="T41" s="52"/>
      <c r="U41" s="12"/>
      <c r="V41" s="52"/>
      <c r="W41" s="12"/>
      <c r="X41" s="9"/>
      <c r="Y41" s="10"/>
      <c r="Z41" s="75"/>
      <c r="AA41" s="10"/>
      <c r="AB41" s="75"/>
      <c r="AC41" s="10"/>
      <c r="AD41" s="15"/>
      <c r="AE41" s="94"/>
      <c r="AF41" s="52"/>
      <c r="AG41" s="75"/>
      <c r="AH41" s="52"/>
      <c r="AI41" s="75"/>
      <c r="AJ41" s="52"/>
      <c r="AK41" s="75"/>
      <c r="AL41" s="9">
        <v>0</v>
      </c>
      <c r="AM41" s="10">
        <v>0</v>
      </c>
      <c r="AN41" s="12" t="s">
        <v>137</v>
      </c>
      <c r="AO41" s="10">
        <v>0</v>
      </c>
      <c r="AP41" s="12" t="s">
        <v>137</v>
      </c>
      <c r="AQ41" s="10">
        <v>0</v>
      </c>
      <c r="AR41" s="12" t="s">
        <v>137</v>
      </c>
      <c r="AS41" s="9">
        <v>0</v>
      </c>
      <c r="AT41" s="10">
        <v>0</v>
      </c>
      <c r="AU41" s="12" t="s">
        <v>137</v>
      </c>
      <c r="AV41" s="10">
        <v>0</v>
      </c>
      <c r="AW41" s="12" t="s">
        <v>137</v>
      </c>
      <c r="AX41" s="10">
        <v>0</v>
      </c>
      <c r="AY41" s="12" t="s">
        <v>137</v>
      </c>
      <c r="AZ41" s="9">
        <v>3</v>
      </c>
      <c r="BA41" s="10">
        <v>2</v>
      </c>
      <c r="BB41" s="12">
        <v>0.66666666666666663</v>
      </c>
      <c r="BC41" s="10">
        <v>0</v>
      </c>
      <c r="BD41" s="12">
        <v>0</v>
      </c>
      <c r="BE41" s="10">
        <v>1</v>
      </c>
      <c r="BF41" s="12">
        <v>0.33333333333333331</v>
      </c>
      <c r="BG41" s="9">
        <v>2</v>
      </c>
      <c r="BH41" s="10">
        <v>0</v>
      </c>
      <c r="BI41" s="12">
        <v>0</v>
      </c>
      <c r="BJ41" s="10">
        <v>0</v>
      </c>
      <c r="BK41" s="12">
        <v>0</v>
      </c>
      <c r="BL41" s="10">
        <v>2</v>
      </c>
      <c r="BM41" s="12">
        <v>1</v>
      </c>
      <c r="BN41" s="9">
        <f>COUNTIFS('(有望系統)_有望轉現有_01-10(累)'!$E:$E,$B41,'(有望系統)_有望轉現有_01-10(累)'!$CJ:$CJ,"10")</f>
        <v>0</v>
      </c>
      <c r="BO41" s="10">
        <f>COUNTIFS('(有望系統)_有望轉現有_01-10(累)'!$E:$E,$B41,'(有望系統)_有望轉現有_01-10(累)'!$CJ:$CJ,"10",'(有望系統)_有望轉現有_01-10(累)'!$AD:$AD,"客戶自行拜訪展示中心")+COUNTIFS('(有望系統)_有望轉現有_01-10(累)'!$E:$E,$B41,'(有望系統)_有望轉現有_01-10(累)'!$CJ:$CJ,"10",'(有望系統)_有望轉現有_01-10(累)'!$AD:$AD,"其它=&gt;客戶透過電話/傳真/電子郵件自行聯絡經銷商")</f>
        <v>0</v>
      </c>
      <c r="BP41" s="12" t="str">
        <f t="shared" si="63"/>
        <v/>
      </c>
      <c r="BQ41" s="10">
        <f>COUNTIFS('(有望系統)_有望轉現有_01-10(累)'!$E:$E,$B41,'(有望系統)_有望轉現有_01-10(累)'!$CJ:$CJ,"10",'(有望系統)_有望轉現有_01-10(累)'!$AD:$AD,"業代現有客戶再購")</f>
        <v>0</v>
      </c>
      <c r="BR41" s="12" t="str">
        <f t="shared" si="59"/>
        <v/>
      </c>
      <c r="BS41" s="10">
        <f t="shared" si="64"/>
        <v>0</v>
      </c>
      <c r="BT41" s="12" t="str">
        <f t="shared" si="65"/>
        <v/>
      </c>
      <c r="BU41" s="9"/>
      <c r="BV41" s="10"/>
      <c r="BW41" s="12"/>
      <c r="BX41" s="10"/>
      <c r="BY41" s="12"/>
      <c r="BZ41" s="10"/>
      <c r="CA41" s="12"/>
      <c r="CB41" s="9"/>
      <c r="CC41" s="10"/>
      <c r="CD41" s="12"/>
      <c r="CE41" s="10"/>
      <c r="CF41" s="12"/>
      <c r="CG41" s="10"/>
      <c r="CH41" s="12"/>
      <c r="CI41" s="9">
        <f t="shared" si="66"/>
        <v>5</v>
      </c>
      <c r="CJ41" s="10">
        <f t="shared" si="66"/>
        <v>2</v>
      </c>
      <c r="CK41" s="12">
        <f t="shared" si="67"/>
        <v>0.4</v>
      </c>
      <c r="CL41" s="10">
        <f t="shared" si="68"/>
        <v>0</v>
      </c>
      <c r="CM41" s="12">
        <f t="shared" si="5"/>
        <v>0</v>
      </c>
      <c r="CN41" s="10">
        <f t="shared" si="69"/>
        <v>3</v>
      </c>
      <c r="CO41" s="87">
        <f t="shared" si="70"/>
        <v>0.6</v>
      </c>
      <c r="CQ41" s="16"/>
    </row>
    <row r="42" spans="1:95" ht="12" customHeight="1">
      <c r="A42" s="117"/>
      <c r="B42" s="45" t="s">
        <v>118</v>
      </c>
      <c r="C42" s="44">
        <v>0</v>
      </c>
      <c r="D42" s="10">
        <v>0</v>
      </c>
      <c r="E42" s="15">
        <v>0</v>
      </c>
      <c r="F42" s="10">
        <v>0</v>
      </c>
      <c r="G42" s="15">
        <v>0</v>
      </c>
      <c r="H42" s="10">
        <v>0</v>
      </c>
      <c r="I42" s="36">
        <v>0</v>
      </c>
      <c r="J42" s="9">
        <v>0</v>
      </c>
      <c r="K42" s="10">
        <v>0</v>
      </c>
      <c r="L42" s="15">
        <v>0</v>
      </c>
      <c r="M42" s="10">
        <v>0</v>
      </c>
      <c r="N42" s="15">
        <v>0</v>
      </c>
      <c r="O42" s="10">
        <v>0</v>
      </c>
      <c r="P42" s="15">
        <v>0</v>
      </c>
      <c r="Q42" s="57">
        <v>5</v>
      </c>
      <c r="R42" s="52">
        <v>1</v>
      </c>
      <c r="S42" s="75">
        <v>0.2</v>
      </c>
      <c r="T42" s="52">
        <v>0</v>
      </c>
      <c r="U42" s="12">
        <v>0</v>
      </c>
      <c r="V42" s="52">
        <v>4</v>
      </c>
      <c r="W42" s="12">
        <v>0.8</v>
      </c>
      <c r="X42" s="9">
        <f>COUNTIFS('(有望系統)_有望轉現有_01-10(累)'!E:E,B42,'(有望系統)_有望轉現有_01-10(累)'!CJ:CJ,"04")</f>
        <v>0</v>
      </c>
      <c r="Y42" s="10">
        <f>COUNTIFS('(有望系統)_有望轉現有_01-10(累)'!E:E,B42,'(有望系統)_有望轉現有_01-10(累)'!CJ:CJ,"04",'(有望系統)_有望轉現有_01-10(累)'!AD:AD,"客戶自行拜訪展示中心")+COUNTIFS('(有望系統)_有望轉現有_01-10(累)'!E:E,B42,'(有望系統)_有望轉現有_01-10(累)'!AD:AD,"其它=&gt;客戶透過電話/傳真/電子郵件自行聯絡經銷商")</f>
        <v>0</v>
      </c>
      <c r="Z42" s="75">
        <v>0</v>
      </c>
      <c r="AA42" s="10">
        <f>COUNTIFS('(有望系統)_有望轉現有_01-10(累)'!E:E,B42,'(有望系統)_有望轉現有_01-10(累)'!CJ:CJ,"04",'(有望系統)_有望轉現有_01-10(累)'!AD:AD,"業代現有客戶再購")</f>
        <v>0</v>
      </c>
      <c r="AB42" s="75">
        <v>0</v>
      </c>
      <c r="AC42" s="10">
        <f>X42-AA42-Y42</f>
        <v>0</v>
      </c>
      <c r="AD42" s="15">
        <v>0</v>
      </c>
      <c r="AE42" s="94">
        <v>4</v>
      </c>
      <c r="AF42" s="52">
        <v>1</v>
      </c>
      <c r="AG42" s="75">
        <v>0.25</v>
      </c>
      <c r="AH42" s="52">
        <v>1</v>
      </c>
      <c r="AI42" s="75">
        <v>0.25</v>
      </c>
      <c r="AJ42" s="52">
        <v>2</v>
      </c>
      <c r="AK42" s="75">
        <v>0.5</v>
      </c>
      <c r="AL42" s="9">
        <v>0</v>
      </c>
      <c r="AM42" s="10">
        <v>0</v>
      </c>
      <c r="AN42" s="12" t="s">
        <v>137</v>
      </c>
      <c r="AO42" s="10">
        <v>0</v>
      </c>
      <c r="AP42" s="12" t="s">
        <v>137</v>
      </c>
      <c r="AQ42" s="10">
        <v>0</v>
      </c>
      <c r="AR42" s="12" t="s">
        <v>137</v>
      </c>
      <c r="AS42" s="9">
        <v>0</v>
      </c>
      <c r="AT42" s="10">
        <v>0</v>
      </c>
      <c r="AU42" s="12" t="s">
        <v>137</v>
      </c>
      <c r="AV42" s="10">
        <v>0</v>
      </c>
      <c r="AW42" s="12" t="s">
        <v>137</v>
      </c>
      <c r="AX42" s="10">
        <v>0</v>
      </c>
      <c r="AY42" s="12" t="s">
        <v>137</v>
      </c>
      <c r="AZ42" s="9">
        <v>1</v>
      </c>
      <c r="BA42" s="10">
        <v>0</v>
      </c>
      <c r="BB42" s="12">
        <v>0</v>
      </c>
      <c r="BC42" s="10">
        <v>0</v>
      </c>
      <c r="BD42" s="12">
        <v>0</v>
      </c>
      <c r="BE42" s="10">
        <v>1</v>
      </c>
      <c r="BF42" s="12">
        <v>1</v>
      </c>
      <c r="BG42" s="9">
        <v>0</v>
      </c>
      <c r="BH42" s="10">
        <v>0</v>
      </c>
      <c r="BI42" s="115" t="s">
        <v>157</v>
      </c>
      <c r="BJ42" s="10">
        <v>0</v>
      </c>
      <c r="BK42" s="115" t="s">
        <v>157</v>
      </c>
      <c r="BL42" s="10">
        <v>0</v>
      </c>
      <c r="BM42" s="115" t="s">
        <v>157</v>
      </c>
      <c r="BN42" s="9">
        <f>COUNTIFS('(有望系統)_有望轉現有_01-10(累)'!$E:$E,$B42,'(有望系統)_有望轉現有_01-10(累)'!$CJ:$CJ,"10")</f>
        <v>0</v>
      </c>
      <c r="BO42" s="10">
        <f>COUNTIFS('(有望系統)_有望轉現有_01-10(累)'!$E:$E,$B42,'(有望系統)_有望轉現有_01-10(累)'!$CJ:$CJ,"10",'(有望系統)_有望轉現有_01-10(累)'!$AD:$AD,"客戶自行拜訪展示中心")+COUNTIFS('(有望系統)_有望轉現有_01-10(累)'!$E:$E,$B42,'(有望系統)_有望轉現有_01-10(累)'!$CJ:$CJ,"10",'(有望系統)_有望轉現有_01-10(累)'!$AD:$AD,"其它=&gt;客戶透過電話/傳真/電子郵件自行聯絡經銷商")</f>
        <v>0</v>
      </c>
      <c r="BP42" s="12" t="str">
        <f t="shared" si="63"/>
        <v/>
      </c>
      <c r="BQ42" s="10">
        <f>COUNTIFS('(有望系統)_有望轉現有_01-10(累)'!$E:$E,$B42,'(有望系統)_有望轉現有_01-10(累)'!$CJ:$CJ,"10",'(有望系統)_有望轉現有_01-10(累)'!$AD:$AD,"業代現有客戶再購")</f>
        <v>0</v>
      </c>
      <c r="BR42" s="12" t="str">
        <f t="shared" si="59"/>
        <v/>
      </c>
      <c r="BS42" s="10">
        <f t="shared" si="64"/>
        <v>0</v>
      </c>
      <c r="BT42" s="12" t="str">
        <f t="shared" si="65"/>
        <v/>
      </c>
      <c r="BU42" s="9"/>
      <c r="BV42" s="10"/>
      <c r="BW42" s="12"/>
      <c r="BX42" s="10"/>
      <c r="BY42" s="12"/>
      <c r="BZ42" s="10"/>
      <c r="CA42" s="12"/>
      <c r="CB42" s="9"/>
      <c r="CC42" s="10"/>
      <c r="CD42" s="12"/>
      <c r="CE42" s="10"/>
      <c r="CF42" s="12"/>
      <c r="CG42" s="10"/>
      <c r="CH42" s="12"/>
      <c r="CI42" s="9">
        <f>C42+J42+Q42+X42+AE42+AL42+AS42+AZ42+BG42+BN42+BU42+CB42</f>
        <v>10</v>
      </c>
      <c r="CJ42" s="10">
        <f>D42+K42+R42+Y42+AF42+AM42+AT42+BA42+BH42+BO42+BV42+CC42</f>
        <v>2</v>
      </c>
      <c r="CK42" s="12">
        <f>IF(CI42=0,"",CJ42/CI42)</f>
        <v>0.2</v>
      </c>
      <c r="CL42" s="10">
        <f>F42+M42+T42+AA42+AH42+AO42+AV42+BC42+BJ42+BQ42+BX42+CE42</f>
        <v>1</v>
      </c>
      <c r="CM42" s="12">
        <f>IF(CI42=0,"",CL42/CI42)</f>
        <v>0.1</v>
      </c>
      <c r="CN42" s="10">
        <f>H42+O42+V42+AC42+AJ42+AQ42+AX42+BE42+BL42+BS42+BZ42+CG42</f>
        <v>7</v>
      </c>
      <c r="CO42" s="87">
        <f>IF(CI42=0,"",CN42/CI42)</f>
        <v>0.7</v>
      </c>
      <c r="CQ42" s="16"/>
    </row>
    <row r="43" spans="1:95" ht="12" customHeight="1">
      <c r="A43" s="117"/>
      <c r="B43" s="45" t="s">
        <v>130</v>
      </c>
      <c r="C43" s="44">
        <v>1</v>
      </c>
      <c r="D43" s="10">
        <v>0</v>
      </c>
      <c r="E43" s="15">
        <v>0</v>
      </c>
      <c r="F43" s="10">
        <v>0</v>
      </c>
      <c r="G43" s="15">
        <v>0</v>
      </c>
      <c r="H43" s="10">
        <v>1</v>
      </c>
      <c r="I43" s="36">
        <v>1</v>
      </c>
      <c r="J43" s="9">
        <v>0</v>
      </c>
      <c r="K43" s="10">
        <v>0</v>
      </c>
      <c r="L43" s="15">
        <v>0</v>
      </c>
      <c r="M43" s="10">
        <v>0</v>
      </c>
      <c r="N43" s="15">
        <v>0</v>
      </c>
      <c r="O43" s="10">
        <v>0</v>
      </c>
      <c r="P43" s="15">
        <v>0</v>
      </c>
      <c r="Q43" s="57">
        <v>0</v>
      </c>
      <c r="R43" s="52">
        <v>0</v>
      </c>
      <c r="S43" s="75">
        <v>0</v>
      </c>
      <c r="T43" s="52">
        <v>0</v>
      </c>
      <c r="U43" s="12">
        <v>0</v>
      </c>
      <c r="V43" s="52">
        <v>0</v>
      </c>
      <c r="W43" s="12">
        <v>0</v>
      </c>
      <c r="X43" s="9">
        <f>COUNTIFS('(有望系統)_有望轉現有_01-10(累)'!E:E,B43,'(有望系統)_有望轉現有_01-10(累)'!CJ:CJ,"04")</f>
        <v>0</v>
      </c>
      <c r="Y43" s="10">
        <f>COUNTIFS('(有望系統)_有望轉現有_01-10(累)'!E:E,B43,'(有望系統)_有望轉現有_01-10(累)'!CJ:CJ,"04",'(有望系統)_有望轉現有_01-10(累)'!AD:AD,"客戶自行拜訪展示中心")+COUNTIFS('(有望系統)_有望轉現有_01-10(累)'!E:E,B43,'(有望系統)_有望轉現有_01-10(累)'!AD:AD,"其它=&gt;客戶透過電話/傳真/電子郵件自行聯絡經銷商")</f>
        <v>0</v>
      </c>
      <c r="Z43" s="75">
        <v>0</v>
      </c>
      <c r="AA43" s="10">
        <f>COUNTIFS('(有望系統)_有望轉現有_01-10(累)'!E:E,B43,'(有望系統)_有望轉現有_01-10(累)'!CJ:CJ,"04",'(有望系統)_有望轉現有_01-10(累)'!AD:AD,"業代現有客戶再購")</f>
        <v>0</v>
      </c>
      <c r="AB43" s="75">
        <v>0</v>
      </c>
      <c r="AC43" s="10">
        <f>X43-AA43-Y43</f>
        <v>0</v>
      </c>
      <c r="AD43" s="15">
        <v>0</v>
      </c>
      <c r="AE43" s="94">
        <v>0</v>
      </c>
      <c r="AF43" s="52">
        <v>0</v>
      </c>
      <c r="AG43" s="75">
        <v>0</v>
      </c>
      <c r="AH43" s="52">
        <v>0</v>
      </c>
      <c r="AI43" s="75">
        <v>0</v>
      </c>
      <c r="AJ43" s="52">
        <v>0</v>
      </c>
      <c r="AK43" s="75">
        <v>0</v>
      </c>
      <c r="AL43" s="9">
        <v>0</v>
      </c>
      <c r="AM43" s="10">
        <v>0</v>
      </c>
      <c r="AN43" s="12" t="s">
        <v>137</v>
      </c>
      <c r="AO43" s="10">
        <v>0</v>
      </c>
      <c r="AP43" s="12" t="s">
        <v>137</v>
      </c>
      <c r="AQ43" s="10">
        <v>0</v>
      </c>
      <c r="AR43" s="12" t="s">
        <v>137</v>
      </c>
      <c r="AS43" s="9">
        <v>0</v>
      </c>
      <c r="AT43" s="10">
        <v>0</v>
      </c>
      <c r="AU43" s="12" t="s">
        <v>137</v>
      </c>
      <c r="AV43" s="10">
        <v>0</v>
      </c>
      <c r="AW43" s="12" t="s">
        <v>137</v>
      </c>
      <c r="AX43" s="10">
        <v>0</v>
      </c>
      <c r="AY43" s="12" t="s">
        <v>137</v>
      </c>
      <c r="AZ43" s="9">
        <v>0</v>
      </c>
      <c r="BA43" s="10">
        <v>0</v>
      </c>
      <c r="BB43" s="12" t="s">
        <v>149</v>
      </c>
      <c r="BC43" s="10">
        <v>0</v>
      </c>
      <c r="BD43" s="12" t="s">
        <v>149</v>
      </c>
      <c r="BE43" s="10">
        <v>0</v>
      </c>
      <c r="BF43" s="12" t="s">
        <v>149</v>
      </c>
      <c r="BG43" s="9">
        <v>0</v>
      </c>
      <c r="BH43" s="10">
        <v>0</v>
      </c>
      <c r="BI43" s="115" t="s">
        <v>157</v>
      </c>
      <c r="BJ43" s="10">
        <v>0</v>
      </c>
      <c r="BK43" s="115" t="s">
        <v>157</v>
      </c>
      <c r="BL43" s="10">
        <v>0</v>
      </c>
      <c r="BM43" s="115" t="s">
        <v>157</v>
      </c>
      <c r="BN43" s="9">
        <f>COUNTIFS('(有望系統)_有望轉現有_01-10(累)'!$E:$E,$B43,'(有望系統)_有望轉現有_01-10(累)'!$CJ:$CJ,"10")</f>
        <v>0</v>
      </c>
      <c r="BO43" s="10">
        <f>COUNTIFS('(有望系統)_有望轉現有_01-10(累)'!$E:$E,$B43,'(有望系統)_有望轉現有_01-10(累)'!$CJ:$CJ,"10",'(有望系統)_有望轉現有_01-10(累)'!$AD:$AD,"客戶自行拜訪展示中心")+COUNTIFS('(有望系統)_有望轉現有_01-10(累)'!$E:$E,$B43,'(有望系統)_有望轉現有_01-10(累)'!$CJ:$CJ,"10",'(有望系統)_有望轉現有_01-10(累)'!$AD:$AD,"其它=&gt;客戶透過電話/傳真/電子郵件自行聯絡經銷商")</f>
        <v>0</v>
      </c>
      <c r="BP43" s="12" t="str">
        <f t="shared" si="63"/>
        <v/>
      </c>
      <c r="BQ43" s="10">
        <f>COUNTIFS('(有望系統)_有望轉現有_01-10(累)'!$E:$E,$B43,'(有望系統)_有望轉現有_01-10(累)'!$CJ:$CJ,"10",'(有望系統)_有望轉現有_01-10(累)'!$AD:$AD,"業代現有客戶再購")</f>
        <v>0</v>
      </c>
      <c r="BR43" s="12" t="str">
        <f t="shared" si="59"/>
        <v/>
      </c>
      <c r="BS43" s="10">
        <f t="shared" si="64"/>
        <v>0</v>
      </c>
      <c r="BT43" s="12" t="str">
        <f t="shared" si="65"/>
        <v/>
      </c>
      <c r="BU43" s="9"/>
      <c r="BV43" s="10"/>
      <c r="BW43" s="12"/>
      <c r="BX43" s="10"/>
      <c r="BY43" s="12"/>
      <c r="BZ43" s="10"/>
      <c r="CA43" s="12"/>
      <c r="CB43" s="9"/>
      <c r="CC43" s="10"/>
      <c r="CD43" s="12"/>
      <c r="CE43" s="10"/>
      <c r="CF43" s="12"/>
      <c r="CG43" s="10"/>
      <c r="CH43" s="12"/>
      <c r="CI43" s="9">
        <f t="shared" si="66"/>
        <v>1</v>
      </c>
      <c r="CJ43" s="10">
        <f t="shared" si="66"/>
        <v>0</v>
      </c>
      <c r="CK43" s="12">
        <f t="shared" si="67"/>
        <v>0</v>
      </c>
      <c r="CL43" s="10">
        <f t="shared" si="68"/>
        <v>0</v>
      </c>
      <c r="CM43" s="12">
        <f t="shared" si="5"/>
        <v>0</v>
      </c>
      <c r="CN43" s="10">
        <f t="shared" si="69"/>
        <v>1</v>
      </c>
      <c r="CO43" s="87">
        <f t="shared" si="70"/>
        <v>1</v>
      </c>
      <c r="CQ43" s="16"/>
    </row>
    <row r="44" spans="1:95" ht="12" customHeight="1">
      <c r="A44" s="118"/>
      <c r="B44" s="18" t="s">
        <v>119</v>
      </c>
      <c r="C44" s="19">
        <v>27</v>
      </c>
      <c r="D44" s="20">
        <v>9</v>
      </c>
      <c r="E44" s="21">
        <v>0.33333333333333331</v>
      </c>
      <c r="F44" s="20">
        <v>1</v>
      </c>
      <c r="G44" s="21">
        <v>3.7037037037037035E-2</v>
      </c>
      <c r="H44" s="20">
        <v>17</v>
      </c>
      <c r="I44" s="22">
        <v>0.62962962962962965</v>
      </c>
      <c r="J44" s="19">
        <v>12</v>
      </c>
      <c r="K44" s="20">
        <v>1</v>
      </c>
      <c r="L44" s="21">
        <f>IF(J44=0,"",K44/J44)</f>
        <v>8.3333333333333329E-2</v>
      </c>
      <c r="M44" s="20">
        <v>2</v>
      </c>
      <c r="N44" s="21">
        <f t="shared" ref="N44" si="80">IF(J44=0,"",M44/J44)</f>
        <v>0.16666666666666666</v>
      </c>
      <c r="O44" s="20">
        <v>9</v>
      </c>
      <c r="P44" s="22">
        <f>IF(J44=0,"",O44/J44)</f>
        <v>0.75</v>
      </c>
      <c r="Q44" s="58">
        <v>39</v>
      </c>
      <c r="R44" s="62">
        <v>12</v>
      </c>
      <c r="S44" s="76">
        <f>IF(Q44=0,"",R44/Q44)</f>
        <v>0.30769230769230771</v>
      </c>
      <c r="T44" s="62">
        <v>6</v>
      </c>
      <c r="U44" s="76">
        <f t="shared" ref="U44" si="81">IF(Q44=0,"",T44/Q44)</f>
        <v>0.15384615384615385</v>
      </c>
      <c r="V44" s="62">
        <v>21</v>
      </c>
      <c r="W44" s="73">
        <f>IF(Q44=0,"",V44/Q44)</f>
        <v>0.53846153846153844</v>
      </c>
      <c r="X44" s="19">
        <f>SUM(X32:X40)</f>
        <v>0</v>
      </c>
      <c r="Y44" s="20">
        <f>SUM(Y32:Y40)</f>
        <v>0</v>
      </c>
      <c r="Z44" s="23" t="str">
        <f>IF(X44=0,"",Y44/X44)</f>
        <v/>
      </c>
      <c r="AA44" s="20">
        <f>SUM(AA32:AA40)</f>
        <v>0</v>
      </c>
      <c r="AB44" s="23" t="str">
        <f t="shared" ref="AB44:AB45" si="82">IF(X44=0,"",AA44/X44)</f>
        <v/>
      </c>
      <c r="AC44" s="20">
        <f>SUM(AC32:AC40)</f>
        <v>0</v>
      </c>
      <c r="AD44" s="85" t="str">
        <f>IF(X44=0,"",AC44/X44)</f>
        <v/>
      </c>
      <c r="AE44" s="19">
        <v>26</v>
      </c>
      <c r="AF44" s="20">
        <v>4</v>
      </c>
      <c r="AG44" s="23">
        <v>0.15384615384615385</v>
      </c>
      <c r="AH44" s="20">
        <v>8</v>
      </c>
      <c r="AI44" s="23">
        <v>0.30769230769230771</v>
      </c>
      <c r="AJ44" s="20">
        <v>14</v>
      </c>
      <c r="AK44" s="85">
        <v>0.53846153846153844</v>
      </c>
      <c r="AL44" s="19">
        <v>31</v>
      </c>
      <c r="AM44" s="20">
        <v>10</v>
      </c>
      <c r="AN44" s="23">
        <v>0.32258064516129031</v>
      </c>
      <c r="AO44" s="20">
        <v>6</v>
      </c>
      <c r="AP44" s="23">
        <v>0.19354838709677419</v>
      </c>
      <c r="AQ44" s="20">
        <v>15</v>
      </c>
      <c r="AR44" s="85">
        <v>0.4838709677419355</v>
      </c>
      <c r="AS44" s="19">
        <v>24</v>
      </c>
      <c r="AT44" s="20">
        <v>6</v>
      </c>
      <c r="AU44" s="23">
        <v>0.25</v>
      </c>
      <c r="AV44" s="20">
        <v>5</v>
      </c>
      <c r="AW44" s="23">
        <v>0.20833333333333334</v>
      </c>
      <c r="AX44" s="20">
        <v>13</v>
      </c>
      <c r="AY44" s="85">
        <v>0.54166666666666663</v>
      </c>
      <c r="AZ44" s="19">
        <v>27</v>
      </c>
      <c r="BA44" s="20">
        <v>7</v>
      </c>
      <c r="BB44" s="23">
        <v>0.25925925925925924</v>
      </c>
      <c r="BC44" s="20">
        <v>3</v>
      </c>
      <c r="BD44" s="23">
        <v>0.1111111111111111</v>
      </c>
      <c r="BE44" s="20">
        <v>17</v>
      </c>
      <c r="BF44" s="85">
        <v>0.62962962962962965</v>
      </c>
      <c r="BG44" s="19">
        <v>26</v>
      </c>
      <c r="BH44" s="20">
        <v>11</v>
      </c>
      <c r="BI44" s="23">
        <v>0.42307692307692307</v>
      </c>
      <c r="BJ44" s="20">
        <v>3</v>
      </c>
      <c r="BK44" s="23">
        <v>0.11538461538461539</v>
      </c>
      <c r="BL44" s="20">
        <v>12</v>
      </c>
      <c r="BM44" s="85">
        <v>0.46153846153846156</v>
      </c>
      <c r="BN44" s="19">
        <f>SUM(BN32:BN43)</f>
        <v>0</v>
      </c>
      <c r="BO44" s="20">
        <f>SUM(BO32:BO43)</f>
        <v>0</v>
      </c>
      <c r="BP44" s="23" t="str">
        <f>IF(BN44=0,"",BO44/BN44)</f>
        <v/>
      </c>
      <c r="BQ44" s="20">
        <f>SUM(BQ32:BQ43)</f>
        <v>0</v>
      </c>
      <c r="BR44" s="23" t="str">
        <f t="shared" ref="BR44:BR45" si="83">IF(BN44=0,"",BQ44/BN44)</f>
        <v/>
      </c>
      <c r="BS44" s="20">
        <f>SUM(BS32:BS43)</f>
        <v>0</v>
      </c>
      <c r="BT44" s="85" t="str">
        <f>IF(BN44=0,"",BS44/BN44)</f>
        <v/>
      </c>
      <c r="BU44" s="19"/>
      <c r="BV44" s="20"/>
      <c r="BW44" s="23"/>
      <c r="BX44" s="20"/>
      <c r="BY44" s="23"/>
      <c r="BZ44" s="20"/>
      <c r="CA44" s="23"/>
      <c r="CB44" s="19"/>
      <c r="CC44" s="20"/>
      <c r="CD44" s="23"/>
      <c r="CE44" s="20"/>
      <c r="CF44" s="23"/>
      <c r="CG44" s="20"/>
      <c r="CH44" s="23"/>
      <c r="CI44" s="19">
        <f>C44+J44+Q44+X44+AE44+AL44+AS44+AZ44+BG44+BN44+BU44+CB44</f>
        <v>212</v>
      </c>
      <c r="CJ44" s="20">
        <f>D44+K44+R44+Y44+AF44+AM44+AT44+BA44+BH44+BO44+BV44+CC44</f>
        <v>60</v>
      </c>
      <c r="CK44" s="23">
        <f>IF(CI44=0,"",CJ44/CI44)</f>
        <v>0.28301886792452829</v>
      </c>
      <c r="CL44" s="20">
        <f>F44+M44+T44+AA44+AH44+AO44+AV44+BC44+BJ44+BQ44+BX44+CE44</f>
        <v>34</v>
      </c>
      <c r="CM44" s="23">
        <f t="shared" si="5"/>
        <v>0.16037735849056603</v>
      </c>
      <c r="CN44" s="20">
        <f>H44+O44+V44+AC44+AJ44+AQ44+AX44+BE44+BL44+BS44+BZ44+CG44</f>
        <v>118</v>
      </c>
      <c r="CO44" s="85">
        <f>IF(CI44=0,"",CN44/CI44)</f>
        <v>0.55660377358490565</v>
      </c>
      <c r="CQ44" s="16"/>
    </row>
    <row r="45" spans="1:95" ht="12" customHeight="1" thickBot="1">
      <c r="A45" s="129" t="s">
        <v>131</v>
      </c>
      <c r="B45" s="130"/>
      <c r="C45" s="2">
        <v>92</v>
      </c>
      <c r="D45" s="3">
        <v>24</v>
      </c>
      <c r="E45" s="27">
        <v>0.2608695652173913</v>
      </c>
      <c r="F45" s="3">
        <v>15</v>
      </c>
      <c r="G45" s="27">
        <v>0.16304347826086957</v>
      </c>
      <c r="H45" s="3">
        <v>53</v>
      </c>
      <c r="I45" s="28">
        <v>0.57608695652173914</v>
      </c>
      <c r="J45" s="2">
        <v>38</v>
      </c>
      <c r="K45" s="3">
        <v>7</v>
      </c>
      <c r="L45" s="27">
        <v>0.18421052631578946</v>
      </c>
      <c r="M45" s="3">
        <v>7</v>
      </c>
      <c r="N45" s="27">
        <v>0.18421052631578946</v>
      </c>
      <c r="O45" s="3">
        <v>24</v>
      </c>
      <c r="P45" s="28">
        <v>0.63157894736842102</v>
      </c>
      <c r="Q45" s="65">
        <v>120</v>
      </c>
      <c r="R45" s="66">
        <v>30</v>
      </c>
      <c r="S45" s="78">
        <v>0.25</v>
      </c>
      <c r="T45" s="66">
        <v>21</v>
      </c>
      <c r="U45" s="29">
        <v>0.17499999999999999</v>
      </c>
      <c r="V45" s="66">
        <v>69</v>
      </c>
      <c r="W45" s="86">
        <v>0.57499999999999996</v>
      </c>
      <c r="X45" s="96">
        <f>X7+X19+X31+X44</f>
        <v>0</v>
      </c>
      <c r="Y45" s="3">
        <f>Y7+Y19+Y31+Y44</f>
        <v>0</v>
      </c>
      <c r="Z45" s="29" t="str">
        <f t="shared" ref="Z45" si="84">IF(X45=0,"",Y45/X45)</f>
        <v/>
      </c>
      <c r="AA45" s="3">
        <f>SUM(AA7+AA19+AA31+AA44)</f>
        <v>0</v>
      </c>
      <c r="AB45" s="29" t="str">
        <f t="shared" si="82"/>
        <v/>
      </c>
      <c r="AC45" s="3">
        <f>+AC7+AC19+AC31+AC44</f>
        <v>0</v>
      </c>
      <c r="AD45" s="86" t="str">
        <f t="shared" ref="AD45" si="85">IF(X45=0,"",AC45/X45)</f>
        <v/>
      </c>
      <c r="AE45" s="2">
        <v>95</v>
      </c>
      <c r="AF45" s="3">
        <v>30</v>
      </c>
      <c r="AG45" s="29">
        <v>0.31578947368421051</v>
      </c>
      <c r="AH45" s="3">
        <v>17</v>
      </c>
      <c r="AI45" s="29">
        <v>0.17894736842105263</v>
      </c>
      <c r="AJ45" s="3">
        <v>48</v>
      </c>
      <c r="AK45" s="86">
        <v>0.50526315789473686</v>
      </c>
      <c r="AL45" s="2">
        <v>99</v>
      </c>
      <c r="AM45" s="3">
        <v>33</v>
      </c>
      <c r="AN45" s="29">
        <v>0.33333333333333331</v>
      </c>
      <c r="AO45" s="3">
        <v>19</v>
      </c>
      <c r="AP45" s="29">
        <v>0.19191919191919191</v>
      </c>
      <c r="AQ45" s="3">
        <v>47</v>
      </c>
      <c r="AR45" s="86">
        <v>0.47474747474747475</v>
      </c>
      <c r="AS45" s="2">
        <v>102</v>
      </c>
      <c r="AT45" s="3">
        <v>31</v>
      </c>
      <c r="AU45" s="29">
        <v>0.30392156862745096</v>
      </c>
      <c r="AV45" s="3">
        <v>20</v>
      </c>
      <c r="AW45" s="29">
        <v>0.19607843137254902</v>
      </c>
      <c r="AX45" s="3">
        <v>51</v>
      </c>
      <c r="AY45" s="86">
        <v>0.5</v>
      </c>
      <c r="AZ45" s="2">
        <v>93</v>
      </c>
      <c r="BA45" s="3">
        <v>32</v>
      </c>
      <c r="BB45" s="29">
        <v>0.34408602150537637</v>
      </c>
      <c r="BC45" s="3">
        <v>13</v>
      </c>
      <c r="BD45" s="29">
        <v>0.13978494623655913</v>
      </c>
      <c r="BE45" s="3">
        <v>48</v>
      </c>
      <c r="BF45" s="86">
        <v>0.5161290322580645</v>
      </c>
      <c r="BG45" s="2">
        <v>90</v>
      </c>
      <c r="BH45" s="3">
        <v>27</v>
      </c>
      <c r="BI45" s="29">
        <v>0.3</v>
      </c>
      <c r="BJ45" s="3">
        <v>15</v>
      </c>
      <c r="BK45" s="29">
        <v>0.16666666666666666</v>
      </c>
      <c r="BL45" s="3">
        <v>48</v>
      </c>
      <c r="BM45" s="86">
        <v>0.53333333333333333</v>
      </c>
      <c r="BN45" s="2">
        <f>BN7+BN19+BN31+BN44</f>
        <v>4</v>
      </c>
      <c r="BO45" s="3">
        <f>BO7+BO19+BO31+BO44</f>
        <v>0</v>
      </c>
      <c r="BP45" s="29">
        <f t="shared" ref="BP45" si="86">IF(BN45=0,"",BO45/BN45)</f>
        <v>0</v>
      </c>
      <c r="BQ45" s="3">
        <f>SUM(BQ7+BQ19+BQ31+BQ44)</f>
        <v>1</v>
      </c>
      <c r="BR45" s="29">
        <f t="shared" si="83"/>
        <v>0.25</v>
      </c>
      <c r="BS45" s="3">
        <f>+BS7+BS19+BS31+BS44</f>
        <v>3</v>
      </c>
      <c r="BT45" s="86">
        <f t="shared" ref="BT45" si="87">IF(BN45=0,"",BS45/BN45)</f>
        <v>0.75</v>
      </c>
      <c r="BU45" s="2"/>
      <c r="BV45" s="3"/>
      <c r="BW45" s="29"/>
      <c r="BX45" s="3"/>
      <c r="BY45" s="29"/>
      <c r="BZ45" s="3"/>
      <c r="CA45" s="29"/>
      <c r="CB45" s="2"/>
      <c r="CC45" s="3"/>
      <c r="CD45" s="29"/>
      <c r="CE45" s="3"/>
      <c r="CF45" s="29"/>
      <c r="CG45" s="3"/>
      <c r="CH45" s="29"/>
      <c r="CI45" s="30">
        <f>C45+J45+Q45+X45+AE45+AL45+AS45+AZ45+BG45+BN45+BU45+CB45</f>
        <v>733</v>
      </c>
      <c r="CJ45" s="3">
        <f t="shared" ref="CJ45" si="88">D45+K45+R45+Y45+AF45+AM45+AT45+BA45+BH45+BO45+BV45+CC45</f>
        <v>214</v>
      </c>
      <c r="CK45" s="29">
        <f>IF(CI45=0,"",CJ45/CI45)</f>
        <v>0.29195088676671216</v>
      </c>
      <c r="CL45" s="31">
        <f>F45+M45+T45+AA45+AH45+AO45+AV45+BC45+BJ45+BQ45+BX45+CE45</f>
        <v>128</v>
      </c>
      <c r="CM45" s="29">
        <f t="shared" si="5"/>
        <v>0.17462482946793997</v>
      </c>
      <c r="CN45" s="31">
        <f>H45+O45+V45+AC45+AJ45+AQ45+AX45+BE45+BL45+BS45+BZ45+CG45</f>
        <v>391</v>
      </c>
      <c r="CO45" s="86">
        <f>IF(CI45=0,"",CN45/CI45)</f>
        <v>0.5334242837653479</v>
      </c>
      <c r="CQ45" s="16"/>
    </row>
    <row r="46" spans="1:95" s="98" customFormat="1" ht="10.5" customHeight="1">
      <c r="A46" s="98" t="s">
        <v>162</v>
      </c>
      <c r="B46" s="99"/>
      <c r="Q46" s="100"/>
      <c r="R46" s="100"/>
      <c r="S46" s="101"/>
      <c r="T46" s="100"/>
      <c r="U46" s="97"/>
      <c r="V46" s="100"/>
      <c r="W46" s="97"/>
      <c r="X46" s="102"/>
      <c r="CK46" s="97"/>
      <c r="CM46" s="97"/>
      <c r="CO46" s="97"/>
      <c r="CQ46" s="103"/>
    </row>
    <row r="47" spans="1:95" ht="10.5" customHeight="1">
      <c r="A47" s="131" t="s">
        <v>163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Q47" s="16"/>
    </row>
    <row r="48" spans="1:95" s="114" customFormat="1" ht="10.5" customHeight="1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Q48" s="104"/>
    </row>
    <row r="49" spans="1:95" ht="12.75" customHeight="1">
      <c r="A49" s="114" t="s">
        <v>153</v>
      </c>
      <c r="C49" s="32" t="s">
        <v>154</v>
      </c>
      <c r="D49" s="32"/>
      <c r="E49" s="32"/>
      <c r="F49" s="32"/>
      <c r="G49" s="32"/>
      <c r="H49" s="32"/>
      <c r="I49" s="32" t="s">
        <v>155</v>
      </c>
      <c r="J49" s="32"/>
      <c r="K49" s="32" t="s">
        <v>154</v>
      </c>
      <c r="L49" s="1"/>
      <c r="M49" s="32"/>
      <c r="N49" s="32"/>
      <c r="O49" s="32"/>
      <c r="P49" s="32"/>
      <c r="Q49" s="67"/>
      <c r="R49" s="67"/>
      <c r="S49" s="79" t="s">
        <v>154</v>
      </c>
      <c r="T49" s="67"/>
      <c r="U49" s="83"/>
      <c r="V49" s="67"/>
      <c r="W49" s="83"/>
      <c r="X49" s="32"/>
      <c r="Y49" s="32" t="s">
        <v>154</v>
      </c>
      <c r="Z49" s="32"/>
      <c r="AA49" s="32"/>
      <c r="AB49" s="32"/>
      <c r="AC49" s="32"/>
      <c r="AD49" s="32"/>
      <c r="AE49" s="114" t="s">
        <v>154</v>
      </c>
      <c r="AF49" s="32"/>
      <c r="AG49" s="32"/>
      <c r="AH49" s="32"/>
      <c r="AI49" s="32"/>
      <c r="AJ49" s="32"/>
      <c r="AK49" s="32"/>
      <c r="AL49" s="32"/>
      <c r="AM49" s="32"/>
      <c r="AN49" s="114" t="s">
        <v>154</v>
      </c>
      <c r="AO49" s="32"/>
      <c r="AP49" s="32"/>
      <c r="AQ49" s="32"/>
      <c r="AR49" s="32"/>
      <c r="AS49" s="32"/>
      <c r="AT49" s="32"/>
      <c r="AU49" s="114" t="s">
        <v>154</v>
      </c>
      <c r="AV49" s="32"/>
      <c r="AW49" s="32"/>
      <c r="AX49" s="32"/>
      <c r="AY49" s="32"/>
      <c r="AZ49" s="32"/>
      <c r="BA49" s="32"/>
      <c r="BB49" s="114" t="s">
        <v>154</v>
      </c>
      <c r="BC49" s="32"/>
      <c r="BD49" s="32"/>
      <c r="BE49" s="32"/>
      <c r="BF49" s="32"/>
      <c r="BG49" s="32"/>
      <c r="BH49" s="32"/>
      <c r="BI49" s="114" t="s">
        <v>154</v>
      </c>
      <c r="BJ49" s="32"/>
      <c r="BK49" s="32"/>
      <c r="BL49" s="32"/>
      <c r="BM49" s="32"/>
      <c r="BN49" s="32"/>
      <c r="BO49" s="32"/>
      <c r="BP49" s="114" t="s">
        <v>154</v>
      </c>
      <c r="BQ49" s="32"/>
      <c r="BR49" s="32"/>
      <c r="BS49" s="32"/>
      <c r="BT49" s="32"/>
      <c r="BU49" s="32"/>
      <c r="BV49" s="32"/>
      <c r="BW49" s="114" t="s">
        <v>154</v>
      </c>
      <c r="BX49" s="32"/>
      <c r="BY49" s="32"/>
      <c r="BZ49" s="32"/>
      <c r="CA49" s="32"/>
      <c r="CB49" s="32"/>
      <c r="CC49" s="32"/>
      <c r="CD49" s="114" t="s">
        <v>154</v>
      </c>
      <c r="CE49" s="32"/>
      <c r="CF49" s="32"/>
      <c r="CG49" s="32"/>
      <c r="CH49" s="32"/>
      <c r="CK49" s="97" t="s">
        <v>156</v>
      </c>
      <c r="CL49" s="83"/>
      <c r="CN49" s="32" t="s">
        <v>155</v>
      </c>
      <c r="CQ49" s="33"/>
    </row>
    <row r="50" spans="1:95" ht="12" customHeight="1"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67"/>
      <c r="R50" s="67"/>
      <c r="S50" s="79"/>
      <c r="T50" s="67"/>
      <c r="U50" s="83"/>
      <c r="V50" s="67"/>
      <c r="W50" s="83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M50" s="83"/>
      <c r="CN50" s="32"/>
    </row>
    <row r="51" spans="1:95" ht="12" customHeight="1">
      <c r="A51" s="10" t="s">
        <v>132</v>
      </c>
      <c r="B51" s="34" t="s">
        <v>133</v>
      </c>
      <c r="C51" s="10">
        <v>25</v>
      </c>
      <c r="D51" s="10"/>
      <c r="E51" s="15"/>
      <c r="F51" s="10"/>
      <c r="G51" s="15"/>
      <c r="H51" s="10"/>
      <c r="I51" s="15"/>
      <c r="J51" s="10">
        <v>25</v>
      </c>
      <c r="K51" s="10"/>
      <c r="L51" s="15"/>
      <c r="M51" s="10"/>
      <c r="N51" s="15"/>
      <c r="O51" s="10"/>
      <c r="P51" s="15"/>
      <c r="Q51" s="52">
        <v>11</v>
      </c>
      <c r="R51" s="52"/>
      <c r="S51" s="75"/>
      <c r="T51" s="52"/>
      <c r="U51" s="12"/>
      <c r="V51" s="52"/>
      <c r="W51" s="12"/>
      <c r="X51" s="10">
        <v>17</v>
      </c>
      <c r="Y51" s="10"/>
      <c r="Z51" s="15"/>
      <c r="AA51" s="10"/>
      <c r="AB51" s="15"/>
      <c r="AC51" s="10"/>
      <c r="AD51" s="15"/>
      <c r="AE51" s="10">
        <v>5</v>
      </c>
      <c r="AF51" s="10"/>
      <c r="AG51" s="15"/>
      <c r="AH51" s="10"/>
      <c r="AI51" s="15"/>
      <c r="AJ51" s="10"/>
      <c r="AK51" s="15"/>
      <c r="AL51" s="10">
        <v>23</v>
      </c>
      <c r="AM51" s="10"/>
      <c r="AN51" s="15"/>
      <c r="AO51" s="10"/>
      <c r="AP51" s="15"/>
      <c r="AQ51" s="10"/>
      <c r="AR51" s="15"/>
      <c r="AS51" s="10">
        <v>6</v>
      </c>
      <c r="AT51" s="10"/>
      <c r="AU51" s="15"/>
      <c r="AV51" s="10"/>
      <c r="AW51" s="15"/>
      <c r="AX51" s="10"/>
      <c r="AY51" s="15"/>
      <c r="AZ51" s="10">
        <v>0</v>
      </c>
      <c r="BA51" s="10"/>
      <c r="BB51" s="15"/>
      <c r="BC51" s="10"/>
      <c r="BD51" s="15"/>
      <c r="BE51" s="10"/>
      <c r="BF51" s="15"/>
      <c r="BG51" s="10">
        <v>18</v>
      </c>
      <c r="BH51" s="10"/>
      <c r="BI51" s="15"/>
      <c r="BJ51" s="10"/>
      <c r="BK51" s="15"/>
      <c r="BL51" s="10"/>
      <c r="BM51" s="15"/>
      <c r="BN51" s="10">
        <v>3</v>
      </c>
      <c r="BO51" s="10"/>
      <c r="BP51" s="15"/>
      <c r="BQ51" s="10"/>
      <c r="BR51" s="15"/>
      <c r="BS51" s="10"/>
      <c r="BT51" s="15"/>
      <c r="BU51" s="10"/>
      <c r="BV51" s="10"/>
      <c r="BW51" s="15"/>
      <c r="BX51" s="10"/>
      <c r="BY51" s="15"/>
      <c r="BZ51" s="10"/>
      <c r="CA51" s="15"/>
      <c r="CB51" s="9"/>
      <c r="CC51" s="10"/>
      <c r="CD51" s="12"/>
      <c r="CE51" s="10"/>
      <c r="CF51" s="12"/>
      <c r="CG51" s="10"/>
      <c r="CH51" s="12"/>
      <c r="CI51" s="69">
        <f>C51+J51+Q51+X51+AE51+AL51+AS51+AZ51+BG51+BN51+BU51+CB51</f>
        <v>133</v>
      </c>
      <c r="CJ51" s="10"/>
      <c r="CK51" s="12"/>
      <c r="CL51" s="10"/>
      <c r="CM51" s="12"/>
      <c r="CN51" s="10"/>
      <c r="CO51" s="12"/>
    </row>
    <row r="52" spans="1:95" ht="12" customHeight="1">
      <c r="A52" s="105" t="s">
        <v>134</v>
      </c>
      <c r="B52" s="106"/>
      <c r="C52" s="9">
        <f>SUM(C45:C51)</f>
        <v>117</v>
      </c>
      <c r="D52" s="9"/>
      <c r="E52" s="15"/>
      <c r="F52" s="9"/>
      <c r="G52" s="15"/>
      <c r="H52" s="10"/>
      <c r="I52" s="35"/>
      <c r="J52" s="9">
        <f>SUM(J45:J51)</f>
        <v>63</v>
      </c>
      <c r="K52" s="9"/>
      <c r="L52" s="15"/>
      <c r="M52" s="9"/>
      <c r="N52" s="15"/>
      <c r="O52" s="10"/>
      <c r="P52" s="35"/>
      <c r="Q52" s="57">
        <f>SUM(Q45:Q51)</f>
        <v>131</v>
      </c>
      <c r="R52" s="57"/>
      <c r="S52" s="75"/>
      <c r="T52" s="57"/>
      <c r="U52" s="12"/>
      <c r="V52" s="52"/>
      <c r="W52" s="87"/>
      <c r="X52" s="57">
        <f>SUM(X45:X51)</f>
        <v>17</v>
      </c>
      <c r="Y52" s="9"/>
      <c r="Z52" s="9"/>
      <c r="AA52" s="9"/>
      <c r="AB52" s="9"/>
      <c r="AC52" s="10"/>
      <c r="AD52" s="36"/>
      <c r="AE52" s="9">
        <f>SUM(AE45:AE51)</f>
        <v>100</v>
      </c>
      <c r="AF52" s="9"/>
      <c r="AG52" s="15"/>
      <c r="AH52" s="9"/>
      <c r="AI52" s="15"/>
      <c r="AJ52" s="10"/>
      <c r="AK52" s="15"/>
      <c r="AL52" s="9">
        <f>SUM(AL45:AL51)</f>
        <v>122</v>
      </c>
      <c r="AM52" s="9"/>
      <c r="AN52" s="15"/>
      <c r="AO52" s="9"/>
      <c r="AP52" s="15"/>
      <c r="AQ52" s="10"/>
      <c r="AR52" s="36"/>
      <c r="AS52" s="9">
        <f>SUM(AS45:AS51)</f>
        <v>108</v>
      </c>
      <c r="AT52" s="9"/>
      <c r="AU52" s="15"/>
      <c r="AV52" s="9"/>
      <c r="AW52" s="15"/>
      <c r="AX52" s="10"/>
      <c r="AY52" s="36"/>
      <c r="AZ52" s="9">
        <v>93</v>
      </c>
      <c r="BA52" s="9"/>
      <c r="BB52" s="15"/>
      <c r="BC52" s="9"/>
      <c r="BD52" s="15"/>
      <c r="BE52" s="10"/>
      <c r="BF52" s="36"/>
      <c r="BG52" s="9">
        <v>108</v>
      </c>
      <c r="BH52" s="9"/>
      <c r="BI52" s="15"/>
      <c r="BJ52" s="9"/>
      <c r="BK52" s="15"/>
      <c r="BL52" s="10"/>
      <c r="BM52" s="36"/>
      <c r="BN52" s="9">
        <f>BN51+BN45</f>
        <v>7</v>
      </c>
      <c r="BO52" s="9"/>
      <c r="BP52" s="15"/>
      <c r="BQ52" s="9"/>
      <c r="BR52" s="15"/>
      <c r="BS52" s="10"/>
      <c r="BT52" s="15"/>
      <c r="BU52" s="9"/>
      <c r="BV52" s="9"/>
      <c r="BW52" s="15"/>
      <c r="BX52" s="9"/>
      <c r="BY52" s="15"/>
      <c r="BZ52" s="10"/>
      <c r="CA52" s="36"/>
      <c r="CB52" s="9"/>
      <c r="CC52" s="9"/>
      <c r="CD52" s="15"/>
      <c r="CE52" s="9"/>
      <c r="CF52" s="15"/>
      <c r="CG52" s="10"/>
      <c r="CH52" s="36"/>
      <c r="CI52" s="37">
        <f t="shared" ref="CI52" si="89">C52+J52+Q52+X52+AE52+AL52+AS52+AZ52+BG52+BN52+BU52+CB52</f>
        <v>866</v>
      </c>
      <c r="CJ52" s="9"/>
      <c r="CK52" s="12"/>
      <c r="CL52" s="9"/>
      <c r="CM52" s="12"/>
      <c r="CN52" s="10"/>
      <c r="CO52" s="87"/>
    </row>
    <row r="53" spans="1:95">
      <c r="CI53" s="7">
        <f>CI52-CI51</f>
        <v>733</v>
      </c>
    </row>
  </sheetData>
  <mergeCells count="21">
    <mergeCell ref="A45:B45"/>
    <mergeCell ref="A47:CO47"/>
    <mergeCell ref="A48:CO48"/>
    <mergeCell ref="BU2:CA2"/>
    <mergeCell ref="CB2:CH2"/>
    <mergeCell ref="CI2:CO2"/>
    <mergeCell ref="A4:A7"/>
    <mergeCell ref="A8:A19"/>
    <mergeCell ref="A20:A31"/>
    <mergeCell ref="AE2:AK2"/>
    <mergeCell ref="AL2:AR2"/>
    <mergeCell ref="AS2:AY2"/>
    <mergeCell ref="AZ2:BF2"/>
    <mergeCell ref="BG2:BM2"/>
    <mergeCell ref="BN2:BT2"/>
    <mergeCell ref="X2:AD2"/>
    <mergeCell ref="A2:A3"/>
    <mergeCell ref="B2:B3"/>
    <mergeCell ref="C2:I2"/>
    <mergeCell ref="J2:P2"/>
    <mergeCell ref="Q2:W2"/>
  </mergeCells>
  <phoneticPr fontId="1" type="noConversion"/>
  <conditionalFormatting sqref="B2 B8:B16 B20:B27 B32:B39">
    <cfRule type="cellIs" dxfId="12" priority="13" operator="equal">
      <formula>0</formula>
    </cfRule>
  </conditionalFormatting>
  <conditionalFormatting sqref="B19">
    <cfRule type="cellIs" dxfId="11" priority="12" operator="equal">
      <formula>0</formula>
    </cfRule>
  </conditionalFormatting>
  <conditionalFormatting sqref="B31">
    <cfRule type="cellIs" dxfId="10" priority="11" operator="equal">
      <formula>0</formula>
    </cfRule>
  </conditionalFormatting>
  <conditionalFormatting sqref="B44">
    <cfRule type="cellIs" dxfId="9" priority="10" operator="equal">
      <formula>0</formula>
    </cfRule>
  </conditionalFormatting>
  <conditionalFormatting sqref="B43">
    <cfRule type="cellIs" dxfId="8" priority="9" operator="equal">
      <formula>0</formula>
    </cfRule>
  </conditionalFormatting>
  <conditionalFormatting sqref="B28">
    <cfRule type="cellIs" dxfId="7" priority="7" operator="equal">
      <formula>0</formula>
    </cfRule>
  </conditionalFormatting>
  <conditionalFormatting sqref="B17:B18">
    <cfRule type="cellIs" dxfId="6" priority="8" operator="equal">
      <formula>0</formula>
    </cfRule>
  </conditionalFormatting>
  <conditionalFormatting sqref="B29:B30">
    <cfRule type="cellIs" dxfId="5" priority="6" operator="equal">
      <formula>0</formula>
    </cfRule>
  </conditionalFormatting>
  <conditionalFormatting sqref="B40:B41">
    <cfRule type="cellIs" dxfId="4" priority="5" operator="equal">
      <formula>0</formula>
    </cfRule>
  </conditionalFormatting>
  <conditionalFormatting sqref="B7">
    <cfRule type="cellIs" dxfId="3" priority="4" operator="equal">
      <formula>0</formula>
    </cfRule>
  </conditionalFormatting>
  <conditionalFormatting sqref="B5">
    <cfRule type="cellIs" dxfId="2" priority="3" operator="equal">
      <formula>0</formula>
    </cfRule>
  </conditionalFormatting>
  <conditionalFormatting sqref="B28">
    <cfRule type="cellIs" dxfId="1" priority="2" operator="equal">
      <formula>0</formula>
    </cfRule>
  </conditionalFormatting>
  <conditionalFormatting sqref="B29:B30">
    <cfRule type="cellIs" dxfId="0" priority="1" operator="equal">
      <formula>0</formula>
    </cfRule>
  </conditionalFormatting>
  <printOptions horizontalCentered="1"/>
  <pageMargins left="7.874015748031496E-2" right="7.874015748031496E-2" top="0.23622047244094491" bottom="7.874015748031496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">
    <tabColor rgb="FFFF0000"/>
  </sheetPr>
  <dimension ref="A1:CK2"/>
  <sheetViews>
    <sheetView tabSelected="1" zoomScaleNormal="100" workbookViewId="0">
      <pane ySplit="1" topLeftCell="A2" activePane="bottomLeft" state="frozen"/>
      <selection pane="bottomLeft" activeCell="M19" sqref="M19"/>
    </sheetView>
  </sheetViews>
  <sheetFormatPr defaultRowHeight="16.2"/>
  <cols>
    <col min="1" max="1" width="22.88671875" customWidth="1"/>
    <col min="2" max="4" width="9" hidden="1" customWidth="1"/>
    <col min="6" max="11" width="9" hidden="1" customWidth="1"/>
    <col min="15" max="28" width="9" hidden="1" customWidth="1"/>
    <col min="29" max="29" width="9" customWidth="1"/>
    <col min="30" max="30" width="17.44140625" style="6" customWidth="1"/>
    <col min="31" max="54" width="9" hidden="1" customWidth="1"/>
    <col min="55" max="55" width="11.109375" customWidth="1"/>
    <col min="58" max="58" width="9" style="6"/>
    <col min="59" max="61" width="9" hidden="1" customWidth="1"/>
    <col min="62" max="62" width="11.21875" style="6" customWidth="1"/>
    <col min="63" max="86" width="9" hidden="1" customWidth="1"/>
    <col min="87" max="87" width="9" style="95"/>
  </cols>
  <sheetData>
    <row r="1" spans="1:89" ht="57">
      <c r="A1" s="5" t="s">
        <v>30</v>
      </c>
      <c r="B1" s="4" t="s">
        <v>31</v>
      </c>
      <c r="C1" s="4" t="s">
        <v>32</v>
      </c>
      <c r="D1" s="4" t="s">
        <v>33</v>
      </c>
      <c r="E1" s="5" t="s">
        <v>34</v>
      </c>
      <c r="F1" s="4" t="s">
        <v>35</v>
      </c>
      <c r="G1" s="4" t="s">
        <v>36</v>
      </c>
      <c r="H1" s="4" t="s">
        <v>37</v>
      </c>
      <c r="I1" s="4" t="s">
        <v>38</v>
      </c>
      <c r="J1" s="4" t="s">
        <v>39</v>
      </c>
      <c r="K1" s="4" t="s">
        <v>40</v>
      </c>
      <c r="L1" s="5" t="s">
        <v>41</v>
      </c>
      <c r="M1" s="5" t="s">
        <v>5</v>
      </c>
      <c r="N1" s="5" t="s">
        <v>29</v>
      </c>
      <c r="O1" s="4" t="s">
        <v>42</v>
      </c>
      <c r="P1" s="4" t="s">
        <v>43</v>
      </c>
      <c r="Q1" s="4" t="s">
        <v>44</v>
      </c>
      <c r="R1" s="4" t="s">
        <v>45</v>
      </c>
      <c r="S1" s="4" t="s">
        <v>46</v>
      </c>
      <c r="T1" s="4" t="s">
        <v>47</v>
      </c>
      <c r="U1" s="4" t="s">
        <v>48</v>
      </c>
      <c r="V1" s="4" t="s">
        <v>49</v>
      </c>
      <c r="W1" s="4" t="s">
        <v>50</v>
      </c>
      <c r="X1" s="4" t="s">
        <v>51</v>
      </c>
      <c r="Y1" s="4" t="s">
        <v>52</v>
      </c>
      <c r="Z1" s="4" t="s">
        <v>3</v>
      </c>
      <c r="AA1" s="4" t="s">
        <v>53</v>
      </c>
      <c r="AB1" s="4" t="s">
        <v>54</v>
      </c>
      <c r="AC1" s="5" t="s">
        <v>4</v>
      </c>
      <c r="AD1" s="5" t="s">
        <v>55</v>
      </c>
      <c r="AE1" s="4" t="s">
        <v>56</v>
      </c>
      <c r="AF1" s="4" t="s">
        <v>57</v>
      </c>
      <c r="AG1" s="4" t="s">
        <v>58</v>
      </c>
      <c r="AH1" s="4" t="s">
        <v>59</v>
      </c>
      <c r="AI1" s="4" t="s">
        <v>60</v>
      </c>
      <c r="AJ1" s="4" t="s">
        <v>61</v>
      </c>
      <c r="AK1" s="4" t="s">
        <v>62</v>
      </c>
      <c r="AL1" s="4" t="s">
        <v>63</v>
      </c>
      <c r="AM1" s="4" t="s">
        <v>64</v>
      </c>
      <c r="AN1" s="4" t="s">
        <v>65</v>
      </c>
      <c r="AO1" s="4" t="s">
        <v>66</v>
      </c>
      <c r="AP1" s="4" t="s">
        <v>67</v>
      </c>
      <c r="AQ1" s="4" t="s">
        <v>68</v>
      </c>
      <c r="AR1" s="4" t="s">
        <v>69</v>
      </c>
      <c r="AS1" s="4" t="s">
        <v>69</v>
      </c>
      <c r="AT1" s="4" t="s">
        <v>69</v>
      </c>
      <c r="AU1" s="4" t="s">
        <v>70</v>
      </c>
      <c r="AV1" s="4" t="s">
        <v>71</v>
      </c>
      <c r="AW1" s="4" t="s">
        <v>72</v>
      </c>
      <c r="AX1" s="4" t="s">
        <v>73</v>
      </c>
      <c r="AY1" s="4" t="s">
        <v>74</v>
      </c>
      <c r="AZ1" s="4" t="s">
        <v>75</v>
      </c>
      <c r="BA1" s="4" t="s">
        <v>76</v>
      </c>
      <c r="BB1" s="4" t="s">
        <v>77</v>
      </c>
      <c r="BC1" s="5" t="s">
        <v>78</v>
      </c>
      <c r="BD1" s="5" t="s">
        <v>79</v>
      </c>
      <c r="BE1" s="5" t="s">
        <v>1</v>
      </c>
      <c r="BF1" s="5" t="s">
        <v>2</v>
      </c>
      <c r="BG1" s="4" t="s">
        <v>80</v>
      </c>
      <c r="BH1" s="4" t="s">
        <v>81</v>
      </c>
      <c r="BI1" s="4" t="s">
        <v>82</v>
      </c>
      <c r="BJ1" s="5" t="s">
        <v>83</v>
      </c>
      <c r="BK1" s="4" t="s">
        <v>84</v>
      </c>
      <c r="BL1" s="4" t="s">
        <v>85</v>
      </c>
      <c r="BM1" s="4" t="s">
        <v>86</v>
      </c>
      <c r="BN1" s="4" t="s">
        <v>87</v>
      </c>
      <c r="BO1" s="4" t="s">
        <v>88</v>
      </c>
      <c r="BP1" s="4" t="s">
        <v>89</v>
      </c>
      <c r="BQ1" s="4" t="s">
        <v>90</v>
      </c>
      <c r="BR1" s="4" t="s">
        <v>91</v>
      </c>
      <c r="BS1" s="4" t="s">
        <v>92</v>
      </c>
      <c r="BT1" s="4" t="s">
        <v>93</v>
      </c>
      <c r="BU1" s="4" t="s">
        <v>94</v>
      </c>
      <c r="BV1" s="4" t="s">
        <v>95</v>
      </c>
      <c r="BW1" s="4" t="s">
        <v>96</v>
      </c>
      <c r="BX1" s="4" t="s">
        <v>97</v>
      </c>
      <c r="BY1" s="4" t="s">
        <v>98</v>
      </c>
      <c r="BZ1" s="4" t="s">
        <v>99</v>
      </c>
      <c r="CA1" s="4" t="s">
        <v>100</v>
      </c>
      <c r="CB1" s="4" t="s">
        <v>101</v>
      </c>
      <c r="CC1" s="4" t="s">
        <v>102</v>
      </c>
      <c r="CD1" s="4" t="s">
        <v>103</v>
      </c>
      <c r="CE1" s="4" t="s">
        <v>104</v>
      </c>
      <c r="CF1" s="4" t="s">
        <v>105</v>
      </c>
      <c r="CG1" s="4" t="s">
        <v>106</v>
      </c>
      <c r="CH1" s="4" t="s">
        <v>107</v>
      </c>
      <c r="CI1" s="71" t="s">
        <v>136</v>
      </c>
      <c r="CJ1" s="90" t="s">
        <v>140</v>
      </c>
      <c r="CK1" s="90" t="s">
        <v>141</v>
      </c>
    </row>
    <row r="2" spans="1:89" ht="22.8">
      <c r="A2" s="91" t="s">
        <v>159</v>
      </c>
      <c r="B2" s="91"/>
      <c r="C2" s="91"/>
      <c r="D2" s="91"/>
      <c r="E2" s="91" t="s">
        <v>0</v>
      </c>
      <c r="F2" s="92"/>
      <c r="G2" s="92"/>
      <c r="H2" s="91"/>
      <c r="I2" s="92"/>
      <c r="J2" s="92"/>
      <c r="K2" s="92"/>
      <c r="L2" s="91" t="s">
        <v>152</v>
      </c>
      <c r="M2" s="91"/>
      <c r="N2" s="91" t="s">
        <v>164</v>
      </c>
      <c r="O2" s="91"/>
      <c r="P2" s="91"/>
      <c r="Q2" s="91"/>
      <c r="R2" s="92"/>
      <c r="S2" s="92"/>
      <c r="T2" s="91"/>
      <c r="U2" s="91"/>
      <c r="V2" s="91"/>
      <c r="W2" s="91"/>
      <c r="X2" s="91"/>
      <c r="Y2" s="91"/>
      <c r="Z2" s="92"/>
      <c r="AA2" s="92"/>
      <c r="AB2" s="91"/>
      <c r="AC2" s="91"/>
      <c r="AD2" s="92" t="s">
        <v>108</v>
      </c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1"/>
      <c r="BC2" s="91" t="s">
        <v>150</v>
      </c>
      <c r="BD2" s="91" t="s">
        <v>151</v>
      </c>
      <c r="BE2" s="91" t="s">
        <v>160</v>
      </c>
      <c r="BF2" s="91" t="s">
        <v>161</v>
      </c>
      <c r="BG2" s="91"/>
      <c r="BH2" s="91"/>
      <c r="BI2" s="91"/>
      <c r="BJ2" s="91" t="s">
        <v>135</v>
      </c>
      <c r="BK2" s="91"/>
      <c r="BL2" s="91"/>
      <c r="BM2" s="92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2"/>
      <c r="CB2" s="92"/>
      <c r="CC2" s="92"/>
      <c r="CD2" s="92"/>
      <c r="CE2" s="92"/>
      <c r="CF2" s="91"/>
      <c r="CG2" s="91"/>
      <c r="CH2" s="92"/>
      <c r="CI2" s="93" t="e">
        <f>VLOOKUP(BE2,[1]已確認是來店客1104!A$1:A$65536,1,0)</f>
        <v>#N/A</v>
      </c>
      <c r="CJ2" s="89" t="str">
        <f t="shared" ref="CJ2" si="0">MID(BC2,6,2)</f>
        <v>10</v>
      </c>
      <c r="CK2" t="str">
        <f>VLOOKUP(E2,[2]工作表1!$B:$E,4,0)</f>
        <v>營二課</v>
      </c>
    </row>
  </sheetData>
  <autoFilter ref="A1:CL2"/>
  <sortState ref="A2:CL451">
    <sortCondition ref="E2"/>
  </sortState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成交客戶來源分析01-10</vt:lpstr>
      <vt:lpstr>(有望系統)_有望轉現有_01-10(累)</vt:lpstr>
      <vt:lpstr>'成交客戶來源分析01-10'!Print_Area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龔羽伶</cp:lastModifiedBy>
  <cp:lastPrinted>2016-11-22T06:25:59Z</cp:lastPrinted>
  <dcterms:created xsi:type="dcterms:W3CDTF">2015-03-04T09:51:00Z</dcterms:created>
  <dcterms:modified xsi:type="dcterms:W3CDTF">2016-12-15T07:17:34Z</dcterms:modified>
</cp:coreProperties>
</file>