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1970" windowHeight="9195"/>
  </bookViews>
  <sheets>
    <sheet name="C&amp;S" sheetId="1" r:id="rId1"/>
    <sheet name="預付款" sheetId="2" r:id="rId2"/>
    <sheet name="預收款" sheetId="3" r:id="rId3"/>
  </sheets>
  <definedNames>
    <definedName name="_xlnm.Print_Area" localSheetId="0">'C&amp;S'!$B$1:$X$44</definedName>
    <definedName name="_xlnm.Print_Area" localSheetId="1">預付款!$A$1:$R$40</definedName>
    <definedName name="_xlnm.Print_Area" localSheetId="2">預收款!$B$1:$AA$26</definedName>
  </definedNames>
  <calcPr calcId="145621"/>
</workbook>
</file>

<file path=xl/calcChain.xml><?xml version="1.0" encoding="utf-8"?>
<calcChain xmlns="http://schemas.openxmlformats.org/spreadsheetml/2006/main">
  <c r="K44" i="1" l="1"/>
  <c r="K43" i="1"/>
  <c r="R39" i="1" l="1"/>
  <c r="N12" i="1"/>
  <c r="N14" i="1"/>
  <c r="N15" i="1"/>
  <c r="N16" i="1"/>
  <c r="N17" i="1"/>
  <c r="N18" i="1"/>
  <c r="N19" i="1"/>
  <c r="S16" i="1"/>
  <c r="T16" i="1" s="1"/>
  <c r="L42" i="1" l="1"/>
  <c r="W23" i="3" l="1"/>
  <c r="K23" i="3"/>
  <c r="AC23" i="3" s="1"/>
  <c r="N10" i="2"/>
  <c r="N9" i="2"/>
  <c r="X23" i="3" l="1"/>
  <c r="Y23" i="3" s="1"/>
  <c r="R7" i="1" l="1"/>
  <c r="S7" i="1" s="1"/>
  <c r="T7" i="1" s="1"/>
  <c r="R12" i="1"/>
  <c r="S12" i="1" s="1"/>
  <c r="T12" i="1" s="1"/>
  <c r="R14" i="1"/>
  <c r="S14" i="1" s="1"/>
  <c r="T14" i="1" s="1"/>
  <c r="R18" i="1"/>
  <c r="S18" i="1" s="1"/>
  <c r="T18" i="1" s="1"/>
  <c r="R19" i="1"/>
  <c r="S19" i="1" s="1"/>
  <c r="T19" i="1" s="1"/>
  <c r="R22" i="1"/>
  <c r="S22" i="1" s="1"/>
  <c r="T22" i="1" s="1"/>
  <c r="R24" i="1"/>
  <c r="S24" i="1" s="1"/>
  <c r="T24" i="1" s="1"/>
  <c r="R26" i="1"/>
  <c r="S26" i="1" s="1"/>
  <c r="T26" i="1" s="1"/>
  <c r="R27" i="1"/>
  <c r="S27" i="1" s="1"/>
  <c r="T27" i="1" s="1"/>
  <c r="R28" i="1"/>
  <c r="S28" i="1" s="1"/>
  <c r="T28" i="1" s="1"/>
  <c r="R31" i="1"/>
  <c r="S31" i="1" s="1"/>
  <c r="T31" i="1" s="1"/>
  <c r="R32" i="1"/>
  <c r="S32" i="1" s="1"/>
  <c r="T32" i="1" s="1"/>
  <c r="R33" i="1"/>
  <c r="S33" i="1" s="1"/>
  <c r="T33" i="1" s="1"/>
  <c r="R35" i="1"/>
  <c r="S35" i="1" s="1"/>
  <c r="T35" i="1" s="1"/>
  <c r="R36" i="1"/>
  <c r="S36" i="1" s="1"/>
  <c r="T36" i="1" s="1"/>
  <c r="W15" i="3" l="1"/>
  <c r="X15" i="3" s="1"/>
  <c r="Y15" i="3" l="1"/>
  <c r="W8" i="3" l="1"/>
  <c r="W9" i="3"/>
  <c r="W10" i="3"/>
  <c r="W11" i="3"/>
  <c r="W12" i="3"/>
  <c r="W13" i="3"/>
  <c r="W14" i="3"/>
  <c r="W16" i="3"/>
  <c r="W17" i="3"/>
  <c r="W24" i="3"/>
  <c r="W18" i="3"/>
  <c r="W19" i="3"/>
  <c r="W20" i="3"/>
  <c r="W21" i="3"/>
  <c r="W22" i="3"/>
  <c r="W7" i="3"/>
  <c r="W6" i="3"/>
  <c r="V26" i="3"/>
  <c r="AC27" i="3" l="1"/>
  <c r="R26" i="3"/>
  <c r="N26" i="3"/>
  <c r="K26" i="3"/>
  <c r="J26" i="3"/>
  <c r="AC25" i="3"/>
  <c r="AC24" i="3"/>
  <c r="X21" i="3"/>
  <c r="Y21" i="3" s="1"/>
  <c r="AC8" i="3"/>
  <c r="X20" i="3"/>
  <c r="Y20" i="3" s="1"/>
  <c r="AC22" i="3"/>
  <c r="AC19" i="3"/>
  <c r="X9" i="3"/>
  <c r="Y9" i="3" s="1"/>
  <c r="AC10" i="3"/>
  <c r="X11" i="3"/>
  <c r="Y11" i="3" s="1"/>
  <c r="AC18" i="3"/>
  <c r="X17" i="3"/>
  <c r="Y17" i="3" s="1"/>
  <c r="AC14" i="3"/>
  <c r="X16" i="3"/>
  <c r="Y16" i="3" s="1"/>
  <c r="AC13" i="3"/>
  <c r="X7" i="3"/>
  <c r="Y7" i="3" s="1"/>
  <c r="AC12" i="3"/>
  <c r="AC6" i="3"/>
  <c r="Y6" i="3" l="1"/>
  <c r="AC7" i="3"/>
  <c r="W26" i="3"/>
  <c r="AC26" i="3" s="1"/>
  <c r="AC16" i="3"/>
  <c r="AC11" i="3"/>
  <c r="AC21" i="3"/>
  <c r="AC17" i="3"/>
  <c r="AC9" i="3"/>
  <c r="AC20" i="3"/>
  <c r="X12" i="3"/>
  <c r="Y12" i="3" s="1"/>
  <c r="X13" i="3"/>
  <c r="Y13" i="3" s="1"/>
  <c r="X14" i="3"/>
  <c r="Y14" i="3" s="1"/>
  <c r="X18" i="3"/>
  <c r="Y18" i="3" s="1"/>
  <c r="X10" i="3"/>
  <c r="Y10" i="3" s="1"/>
  <c r="X19" i="3"/>
  <c r="Y19" i="3" s="1"/>
  <c r="X22" i="3"/>
  <c r="Y22" i="3" s="1"/>
  <c r="X8" i="3"/>
  <c r="Y8" i="3" s="1"/>
  <c r="Y24" i="3"/>
  <c r="Y26" i="3" l="1"/>
  <c r="X26" i="3"/>
  <c r="M10" i="1" l="1"/>
  <c r="S10" i="1" s="1"/>
  <c r="T10" i="1" s="1"/>
  <c r="M11" i="1"/>
  <c r="S11" i="1" s="1"/>
  <c r="T11" i="1" s="1"/>
  <c r="M12" i="1"/>
  <c r="M13" i="1"/>
  <c r="M14" i="1"/>
  <c r="M15" i="1"/>
  <c r="S15" i="1" s="1"/>
  <c r="T15" i="1" s="1"/>
  <c r="M16" i="1"/>
  <c r="M17" i="1"/>
  <c r="S17" i="1" s="1"/>
  <c r="T17" i="1" s="1"/>
  <c r="M18" i="1"/>
  <c r="M19" i="1"/>
  <c r="M20" i="1"/>
  <c r="S20" i="1" s="1"/>
  <c r="T20" i="1" s="1"/>
  <c r="M21" i="1"/>
  <c r="S21" i="1" s="1"/>
  <c r="T21" i="1" s="1"/>
  <c r="M22" i="1"/>
  <c r="M23" i="1"/>
  <c r="S23" i="1" s="1"/>
  <c r="T23" i="1" s="1"/>
  <c r="M24" i="1"/>
  <c r="M25" i="1"/>
  <c r="S25" i="1" s="1"/>
  <c r="T25" i="1" s="1"/>
  <c r="M26" i="1"/>
  <c r="M27" i="1"/>
  <c r="M28" i="1"/>
  <c r="M29" i="1"/>
  <c r="S29" i="1" s="1"/>
  <c r="T29" i="1" s="1"/>
  <c r="M30" i="1"/>
  <c r="S30" i="1" s="1"/>
  <c r="T30" i="1" s="1"/>
  <c r="M31" i="1"/>
  <c r="N31" i="1" s="1"/>
  <c r="M32" i="1"/>
  <c r="M33" i="1"/>
  <c r="M34" i="1"/>
  <c r="S34" i="1" s="1"/>
  <c r="T34" i="1" s="1"/>
  <c r="M35" i="1"/>
  <c r="M36" i="1"/>
  <c r="M37" i="1"/>
  <c r="S37" i="1" s="1"/>
  <c r="T37" i="1" s="1"/>
  <c r="M38" i="1"/>
  <c r="S38" i="1" s="1"/>
  <c r="T38" i="1" s="1"/>
  <c r="M39" i="1"/>
  <c r="S13" i="1" l="1"/>
  <c r="T13" i="1" s="1"/>
  <c r="N13" i="1"/>
  <c r="S39" i="1"/>
  <c r="T39" i="1" s="1"/>
  <c r="N23" i="1"/>
  <c r="N21" i="1"/>
  <c r="N38" i="1"/>
  <c r="N20" i="1"/>
  <c r="N29" i="1"/>
  <c r="N28" i="1"/>
  <c r="N26" i="1"/>
  <c r="N35" i="1"/>
  <c r="N27" i="1"/>
  <c r="N32" i="1"/>
  <c r="N22" i="1"/>
  <c r="N34" i="1"/>
  <c r="N25" i="1"/>
  <c r="N37" i="1"/>
  <c r="N36" i="1"/>
  <c r="N33" i="1"/>
  <c r="N30" i="1"/>
  <c r="N24" i="1"/>
  <c r="N39" i="1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P27" i="2" s="1"/>
  <c r="Q27" i="2" s="1"/>
  <c r="O28" i="2"/>
  <c r="Q28" i="2" s="1"/>
  <c r="O29" i="2"/>
  <c r="Q29" i="2" s="1"/>
  <c r="O30" i="2"/>
  <c r="Q30" i="2" s="1"/>
  <c r="O31" i="2"/>
  <c r="Q31" i="2" s="1"/>
  <c r="O32" i="2"/>
  <c r="P32" i="2" s="1"/>
  <c r="O33" i="2"/>
  <c r="O34" i="2"/>
  <c r="O35" i="2"/>
  <c r="Q35" i="2" s="1"/>
  <c r="O36" i="2"/>
  <c r="O37" i="2"/>
  <c r="Q37" i="2" s="1"/>
  <c r="O38" i="2"/>
  <c r="P38" i="2" s="1"/>
  <c r="Q38" i="2" s="1"/>
  <c r="P36" i="2" l="1"/>
  <c r="Q36" i="2" s="1"/>
  <c r="P22" i="2"/>
  <c r="Q22" i="2" s="1"/>
  <c r="P14" i="2"/>
  <c r="Q14" i="2" s="1"/>
  <c r="P21" i="2"/>
  <c r="Q21" i="2" s="1"/>
  <c r="P13" i="2"/>
  <c r="Q13" i="2" s="1"/>
  <c r="P20" i="2"/>
  <c r="Q20" i="2" s="1"/>
  <c r="P11" i="2"/>
  <c r="Q11" i="2" s="1"/>
  <c r="Q34" i="2"/>
  <c r="P26" i="2"/>
  <c r="Q26" i="2" s="1"/>
  <c r="P18" i="2"/>
  <c r="Q18" i="2" s="1"/>
  <c r="Q10" i="2"/>
  <c r="Q9" i="2"/>
  <c r="P12" i="2"/>
  <c r="Q12" i="2" s="1"/>
  <c r="P19" i="2"/>
  <c r="Q19" i="2" s="1"/>
  <c r="Q33" i="2"/>
  <c r="P25" i="2"/>
  <c r="Q25" i="2" s="1"/>
  <c r="Q17" i="2"/>
  <c r="Q32" i="2"/>
  <c r="P24" i="2"/>
  <c r="Q24" i="2" s="1"/>
  <c r="P16" i="2"/>
  <c r="Q16" i="2" s="1"/>
  <c r="P8" i="2"/>
  <c r="Q8" i="2" s="1"/>
  <c r="P23" i="2"/>
  <c r="Q23" i="2" s="1"/>
  <c r="P15" i="2"/>
  <c r="Q15" i="2" s="1"/>
  <c r="P7" i="2"/>
  <c r="Q7" i="2" s="1"/>
  <c r="M6" i="1"/>
  <c r="M7" i="1"/>
  <c r="M8" i="1"/>
  <c r="S8" i="1" s="1"/>
  <c r="T8" i="1" s="1"/>
  <c r="M9" i="1"/>
  <c r="S9" i="1" s="1"/>
  <c r="T9" i="1" s="1"/>
  <c r="R6" i="1"/>
  <c r="N11" i="1" l="1"/>
  <c r="N8" i="1"/>
  <c r="N6" i="1"/>
  <c r="N9" i="1"/>
  <c r="N7" i="1"/>
  <c r="N10" i="1" l="1"/>
  <c r="O6" i="2" l="1"/>
  <c r="P6" i="2" l="1"/>
  <c r="Q6" i="2" s="1"/>
  <c r="Q42" i="1"/>
  <c r="P42" i="1"/>
  <c r="K42" i="1"/>
  <c r="I42" i="1"/>
  <c r="S6" i="1" l="1"/>
  <c r="T6" i="1" s="1"/>
  <c r="S40" i="2" l="1"/>
  <c r="M40" i="2"/>
  <c r="N40" i="2"/>
  <c r="L40" i="2"/>
  <c r="P40" i="2" l="1"/>
  <c r="O40" i="2"/>
  <c r="Q40" i="2"/>
  <c r="M42" i="1" l="1"/>
  <c r="R42" i="1" l="1"/>
  <c r="A3" i="2" l="1"/>
  <c r="S42" i="1" l="1"/>
  <c r="T42" i="1" s="1"/>
  <c r="N42" i="1"/>
</calcChain>
</file>

<file path=xl/sharedStrings.xml><?xml version="1.0" encoding="utf-8"?>
<sst xmlns="http://schemas.openxmlformats.org/spreadsheetml/2006/main" count="834" uniqueCount="359">
  <si>
    <t>車型</t>
  </si>
  <si>
    <t>車身號碼</t>
  </si>
  <si>
    <t xml:space="preserve"> </t>
  </si>
  <si>
    <t>發票號碼</t>
  </si>
  <si>
    <t>客戶名稱</t>
  </si>
  <si>
    <t>日期</t>
  </si>
  <si>
    <t>合　計</t>
  </si>
  <si>
    <t>NO</t>
    <phoneticPr fontId="1" type="noConversion"/>
  </si>
  <si>
    <t>鎔德</t>
  </si>
  <si>
    <t xml:space="preserve">318D </t>
  </si>
  <si>
    <t>NN94298</t>
  </si>
  <si>
    <t>520D</t>
  </si>
  <si>
    <t>吳美玲</t>
  </si>
  <si>
    <t>MINI COUNTRYMAN</t>
  </si>
  <si>
    <t>MINI COOPER</t>
  </si>
  <si>
    <t>AAA-8202</t>
  </si>
  <si>
    <t>AAA-8203</t>
  </si>
  <si>
    <t>林怡君</t>
  </si>
  <si>
    <t>X5 X35I</t>
  </si>
  <si>
    <t>9608-YE</t>
  </si>
  <si>
    <t>118i</t>
  </si>
  <si>
    <t>AAC-6278</t>
  </si>
  <si>
    <t xml:space="preserve">鉑德汽車股份有限公司 </t>
  </si>
  <si>
    <t>118D</t>
    <phoneticPr fontId="19" type="noConversion"/>
  </si>
  <si>
    <t>VR23834</t>
    <phoneticPr fontId="19" type="noConversion"/>
  </si>
  <si>
    <t>102.09.27</t>
    <phoneticPr fontId="19" type="noConversion"/>
  </si>
  <si>
    <t>I102092701</t>
    <phoneticPr fontId="19" type="noConversion"/>
  </si>
  <si>
    <t>車 型</t>
  </si>
  <si>
    <t>牌照號碼</t>
    <phoneticPr fontId="1" type="noConversion"/>
  </si>
  <si>
    <t>購入日期</t>
    <phoneticPr fontId="1" type="noConversion"/>
  </si>
  <si>
    <t>車源</t>
    <phoneticPr fontId="1" type="noConversion"/>
  </si>
  <si>
    <t>預付款金額</t>
    <phoneticPr fontId="1" type="noConversion"/>
  </si>
  <si>
    <t>結轉存貨</t>
  </si>
  <si>
    <t>備註</t>
  </si>
  <si>
    <t>購入單號</t>
  </si>
  <si>
    <t>購入金額</t>
    <phoneticPr fontId="1" type="noConversion"/>
  </si>
  <si>
    <t>維修成本</t>
    <phoneticPr fontId="1" type="noConversion"/>
  </si>
  <si>
    <t>合  計</t>
    <phoneticPr fontId="1" type="noConversion"/>
  </si>
  <si>
    <t>黃柏棟</t>
    <phoneticPr fontId="19" type="noConversion"/>
  </si>
  <si>
    <t>合計</t>
    <phoneticPr fontId="1" type="noConversion"/>
  </si>
  <si>
    <t>額外加費</t>
    <phoneticPr fontId="1" type="noConversion"/>
  </si>
  <si>
    <t>預付款明細</t>
    <phoneticPr fontId="1" type="noConversion"/>
  </si>
  <si>
    <r>
      <rPr>
        <sz val="12"/>
        <color theme="1"/>
        <rFont val="華康中黑體(P)"/>
        <family val="2"/>
        <charset val="136"/>
      </rPr>
      <t>一次款</t>
    </r>
  </si>
  <si>
    <r>
      <rPr>
        <sz val="12"/>
        <color theme="1"/>
        <rFont val="華康中黑體(P)"/>
        <family val="2"/>
        <charset val="136"/>
      </rPr>
      <t>二次款</t>
    </r>
  </si>
  <si>
    <r>
      <rPr>
        <b/>
        <sz val="12"/>
        <color theme="1"/>
        <rFont val="華康中黑體(P)"/>
        <family val="2"/>
        <charset val="136"/>
      </rPr>
      <t>合計</t>
    </r>
  </si>
  <si>
    <r>
      <rPr>
        <b/>
        <sz val="12"/>
        <color indexed="8"/>
        <rFont val="華康中黑體(P)"/>
        <family val="2"/>
        <charset val="136"/>
      </rPr>
      <t>鉑德汽車股份有限公司</t>
    </r>
    <r>
      <rPr>
        <b/>
        <sz val="12"/>
        <color indexed="8"/>
        <rFont val="BMWType V2 Regular"/>
      </rPr>
      <t xml:space="preserve"> </t>
    </r>
  </si>
  <si>
    <t>期初存貨</t>
  </si>
  <si>
    <t>本期進貨</t>
  </si>
  <si>
    <t>期末存貨</t>
  </si>
  <si>
    <t>銷貨日期</t>
    <phoneticPr fontId="1" type="noConversion"/>
  </si>
  <si>
    <t>收  入</t>
  </si>
  <si>
    <t>銷貨折/退</t>
    <phoneticPr fontId="1" type="noConversion"/>
  </si>
  <si>
    <t>成  本</t>
    <phoneticPr fontId="1" type="noConversion"/>
  </si>
  <si>
    <t>毛  利</t>
    <phoneticPr fontId="1" type="noConversion"/>
  </si>
  <si>
    <t>毛利%</t>
    <phoneticPr fontId="1" type="noConversion"/>
  </si>
  <si>
    <t>銷售顧問</t>
    <phoneticPr fontId="1" type="noConversion"/>
  </si>
  <si>
    <t>備 註</t>
  </si>
  <si>
    <t>汽車美容</t>
    <phoneticPr fontId="1" type="noConversion"/>
  </si>
  <si>
    <t>拖車費</t>
    <phoneticPr fontId="1" type="noConversion"/>
  </si>
  <si>
    <t>交車加油</t>
  </si>
  <si>
    <t>牌照號碼</t>
  </si>
  <si>
    <t>進貨金額</t>
    <phoneticPr fontId="1" type="noConversion"/>
  </si>
  <si>
    <t>進貨折/退</t>
    <phoneticPr fontId="1" type="noConversion"/>
  </si>
  <si>
    <t>合計</t>
    <phoneticPr fontId="1" type="noConversion"/>
  </si>
  <si>
    <t>合計</t>
    <phoneticPr fontId="1" type="noConversion"/>
  </si>
  <si>
    <t>進銷存明細</t>
    <phoneticPr fontId="1" type="noConversion"/>
  </si>
  <si>
    <t>車 籍 資 料</t>
    <phoneticPr fontId="1" type="noConversion"/>
  </si>
  <si>
    <t>0928-J8</t>
  </si>
  <si>
    <t>出廠   年月</t>
    <phoneticPr fontId="19" type="noConversion"/>
  </si>
  <si>
    <t>車色</t>
  </si>
  <si>
    <t>里程數</t>
    <phoneticPr fontId="19" type="noConversion"/>
  </si>
  <si>
    <t>X1 S20I</t>
  </si>
  <si>
    <t>VT77118</t>
  </si>
  <si>
    <t>AAA-9051</t>
  </si>
  <si>
    <t>520i</t>
  </si>
  <si>
    <t>D171731</t>
  </si>
  <si>
    <t>AAE-2372</t>
  </si>
  <si>
    <t>RAA-8301</t>
  </si>
  <si>
    <t>DY62629</t>
  </si>
  <si>
    <t>AAV-3201</t>
  </si>
  <si>
    <t>x1 20i</t>
  </si>
  <si>
    <t>VT78536</t>
  </si>
  <si>
    <t>AAV-5367</t>
  </si>
  <si>
    <t>730i</t>
  </si>
  <si>
    <t>C993545</t>
  </si>
  <si>
    <t>AAV-6172</t>
  </si>
  <si>
    <t>黑色</t>
  </si>
  <si>
    <t>灰色</t>
  </si>
  <si>
    <t>深藍</t>
  </si>
  <si>
    <t>102.10.13</t>
  </si>
  <si>
    <t>楊銘洲</t>
  </si>
  <si>
    <t>I102101301</t>
  </si>
  <si>
    <t>白色</t>
  </si>
  <si>
    <t>1209</t>
  </si>
  <si>
    <t>316i</t>
  </si>
  <si>
    <t>林韋呈0783</t>
  </si>
  <si>
    <t>楊武益</t>
  </si>
  <si>
    <t>採購佣金6000</t>
  </si>
  <si>
    <t>米白</t>
  </si>
  <si>
    <t>林子明</t>
    <phoneticPr fontId="19" type="noConversion"/>
  </si>
  <si>
    <t>林子明</t>
    <phoneticPr fontId="19" type="noConversion"/>
  </si>
  <si>
    <t>鎔德</t>
    <phoneticPr fontId="19" type="noConversion"/>
  </si>
  <si>
    <t>來德汽車</t>
    <phoneticPr fontId="19" type="noConversion"/>
  </si>
  <si>
    <t>車主/發票</t>
  </si>
  <si>
    <t>財盟租賃代步車</t>
  </si>
  <si>
    <t>WL14664</t>
    <phoneticPr fontId="1" type="noConversion"/>
  </si>
  <si>
    <t>T449899</t>
    <phoneticPr fontId="1" type="noConversion"/>
  </si>
  <si>
    <t>佳那企業</t>
  </si>
  <si>
    <t>林子明</t>
  </si>
  <si>
    <t>李冠穎</t>
  </si>
  <si>
    <t>黃聖舜(9/4不算)</t>
  </si>
  <si>
    <t>L449737</t>
    <phoneticPr fontId="1" type="noConversion"/>
  </si>
  <si>
    <t>DJ675370</t>
    <phoneticPr fontId="1" type="noConversion"/>
  </si>
  <si>
    <t>VT77118</t>
    <phoneticPr fontId="1" type="noConversion"/>
  </si>
  <si>
    <t>佣金</t>
    <phoneticPr fontId="1" type="noConversion"/>
  </si>
  <si>
    <t>102年11月</t>
    <phoneticPr fontId="1" type="noConversion"/>
  </si>
  <si>
    <t xml:space="preserve">X5 </t>
  </si>
  <si>
    <t>L930342</t>
  </si>
  <si>
    <t>2***</t>
  </si>
  <si>
    <t>318D</t>
  </si>
  <si>
    <t>NN94444</t>
  </si>
  <si>
    <t>ABM-3612</t>
  </si>
  <si>
    <t>528i</t>
  </si>
  <si>
    <t>DW44467</t>
  </si>
  <si>
    <t>ABN-9712</t>
  </si>
  <si>
    <t>X5 30D</t>
  </si>
  <si>
    <t>OC18745</t>
  </si>
  <si>
    <t>ABN-7537</t>
  </si>
  <si>
    <t>Benz E200</t>
  </si>
  <si>
    <t>A802543</t>
  </si>
  <si>
    <t>AAG-1537</t>
  </si>
  <si>
    <t>J603917</t>
  </si>
  <si>
    <t>AAC-6120</t>
  </si>
  <si>
    <t>320i</t>
  </si>
  <si>
    <t>NR11282</t>
  </si>
  <si>
    <t>AAE-2373</t>
  </si>
  <si>
    <t>DY63391</t>
  </si>
  <si>
    <t>AAE-2390</t>
  </si>
  <si>
    <t>X1 18i</t>
  </si>
  <si>
    <t>VS31854</t>
  </si>
  <si>
    <t>AAE-2380</t>
  </si>
  <si>
    <t>320GT</t>
  </si>
  <si>
    <t>D343442</t>
  </si>
  <si>
    <t>AAF8501</t>
  </si>
  <si>
    <t>730D</t>
  </si>
  <si>
    <t>D282328</t>
  </si>
  <si>
    <t>AAF-0263</t>
  </si>
  <si>
    <t>DY63331</t>
  </si>
  <si>
    <t>AAQ-7810</t>
  </si>
  <si>
    <t>116i</t>
  </si>
  <si>
    <t>VV16854</t>
  </si>
  <si>
    <t>ABB-7792</t>
  </si>
  <si>
    <t>NR11919</t>
  </si>
  <si>
    <t>ABB-3260</t>
  </si>
  <si>
    <t>328iA</t>
  </si>
  <si>
    <t>NR22159</t>
  </si>
  <si>
    <t>ABB-3271</t>
  </si>
  <si>
    <t>D282336</t>
  </si>
  <si>
    <t>ABB-3263</t>
  </si>
  <si>
    <t>740LI</t>
  </si>
  <si>
    <t>DZ56325</t>
  </si>
  <si>
    <t>ABB-3270</t>
  </si>
  <si>
    <t>7L HYRB</t>
  </si>
  <si>
    <t>DD85331</t>
  </si>
  <si>
    <t>ABB-3282</t>
  </si>
  <si>
    <t>DY45711</t>
  </si>
  <si>
    <t>7667-T3</t>
  </si>
  <si>
    <t>銀色</t>
  </si>
  <si>
    <t>J603944</t>
  </si>
  <si>
    <t>AAQ-1705</t>
  </si>
  <si>
    <t>D264439</t>
  </si>
  <si>
    <t>AAF-8732</t>
  </si>
  <si>
    <t>D263020</t>
  </si>
  <si>
    <t>AAF-8750</t>
  </si>
  <si>
    <t>D268644</t>
  </si>
  <si>
    <t>AAF-8721</t>
  </si>
  <si>
    <t>D268408</t>
  </si>
  <si>
    <t>AAF-8783</t>
  </si>
  <si>
    <t>D267544</t>
  </si>
  <si>
    <t>AAF-8713</t>
  </si>
  <si>
    <t>D265342</t>
  </si>
  <si>
    <t>AAF-8751</t>
  </si>
  <si>
    <t>D173662</t>
  </si>
  <si>
    <t>AAF-8932</t>
  </si>
  <si>
    <t>D173130</t>
  </si>
  <si>
    <t>AAF-8791</t>
  </si>
  <si>
    <t>D173421</t>
  </si>
  <si>
    <t>AAF-8763</t>
  </si>
  <si>
    <t>D174748</t>
  </si>
  <si>
    <t>NN94378</t>
  </si>
  <si>
    <t>ABB-3301</t>
  </si>
  <si>
    <t>102.11.01</t>
  </si>
  <si>
    <t>102.11.04</t>
  </si>
  <si>
    <t>102.11.14</t>
  </si>
  <si>
    <t>102.11.15</t>
  </si>
  <si>
    <t>102.11.18</t>
  </si>
  <si>
    <t>102.11.20</t>
  </si>
  <si>
    <t>鎔德財盟租賃</t>
  </si>
  <si>
    <t>中鎂</t>
  </si>
  <si>
    <t>台明賓士</t>
  </si>
  <si>
    <t>依德</t>
  </si>
  <si>
    <t>汎德代步車</t>
  </si>
  <si>
    <t>I102110101</t>
  </si>
  <si>
    <t>I102110401</t>
  </si>
  <si>
    <t>I102110402</t>
  </si>
  <si>
    <t>I102110403</t>
  </si>
  <si>
    <t>I102111401</t>
  </si>
  <si>
    <t>I102111501</t>
  </si>
  <si>
    <t>I102111502</t>
  </si>
  <si>
    <t>I102111503</t>
  </si>
  <si>
    <t>I102111504</t>
  </si>
  <si>
    <t>I102111505</t>
  </si>
  <si>
    <t>I102111506</t>
  </si>
  <si>
    <t>I102111801</t>
  </si>
  <si>
    <t>I102111802</t>
  </si>
  <si>
    <t>I102111803</t>
  </si>
  <si>
    <t>I102111804</t>
  </si>
  <si>
    <t>I102111805</t>
  </si>
  <si>
    <t>I102111806</t>
  </si>
  <si>
    <t>I102111807</t>
  </si>
  <si>
    <t>I102111808</t>
  </si>
  <si>
    <t>I102111809</t>
  </si>
  <si>
    <t>I102111810</t>
  </si>
  <si>
    <t>I102111811</t>
  </si>
  <si>
    <t>I102111812</t>
  </si>
  <si>
    <t>I102111813</t>
  </si>
  <si>
    <t>I102111814</t>
  </si>
  <si>
    <t>I102111815</t>
  </si>
  <si>
    <t>I102111816</t>
  </si>
  <si>
    <t>I102111817</t>
  </si>
  <si>
    <t>I102111818</t>
  </si>
  <si>
    <t>I102111819</t>
  </si>
  <si>
    <t>I102112001</t>
  </si>
  <si>
    <t>傳票日期</t>
    <phoneticPr fontId="1" type="noConversion"/>
  </si>
  <si>
    <t>隔熱紙20952</t>
  </si>
  <si>
    <t>付中鎂佣金22727+採購佣金6000</t>
  </si>
  <si>
    <t>付中鎂佣金22728+採購佣金6000</t>
  </si>
  <si>
    <t>維修5209(福誠)</t>
  </si>
  <si>
    <t>付銷售介紹佣金10000+隔熱紙4095(副總交辦)</t>
  </si>
  <si>
    <t>隔熱紙4286(原7月依德副總交辦)</t>
  </si>
  <si>
    <t>隔熱紙3500</t>
  </si>
  <si>
    <t>維修3333(福誠)</t>
  </si>
  <si>
    <t>退保險費20435-700辦牌費</t>
    <phoneticPr fontId="1" type="noConversion"/>
  </si>
  <si>
    <t>付中鎂佣金22727+採購佣金6000</t>
    <phoneticPr fontId="1" type="noConversion"/>
  </si>
  <si>
    <t>NN94298</t>
    <phoneticPr fontId="1" type="noConversion"/>
  </si>
  <si>
    <t>蔡志郎</t>
  </si>
  <si>
    <t>鍾興億</t>
  </si>
  <si>
    <t>奕楊科技</t>
  </si>
  <si>
    <t>楊子其</t>
  </si>
  <si>
    <t>莊巧楠</t>
  </si>
  <si>
    <t>張殷瑋</t>
  </si>
  <si>
    <t>陳文欽</t>
  </si>
  <si>
    <t>葉秋千</t>
  </si>
  <si>
    <t>大桐</t>
  </si>
  <si>
    <t>徐敏智</t>
  </si>
  <si>
    <t>潘健成</t>
  </si>
  <si>
    <t>蔡美玉</t>
  </si>
  <si>
    <t>L449737</t>
  </si>
  <si>
    <t>118D</t>
  </si>
  <si>
    <t>VR23834</t>
  </si>
  <si>
    <t>J675370</t>
  </si>
  <si>
    <r>
      <rPr>
        <b/>
        <sz val="12"/>
        <color indexed="8"/>
        <rFont val="華康中黑體(P)"/>
        <family val="2"/>
        <charset val="136"/>
      </rPr>
      <t>預收款明細</t>
    </r>
    <phoneticPr fontId="1" type="noConversion"/>
  </si>
  <si>
    <t>CHECK</t>
    <phoneticPr fontId="1" type="noConversion"/>
  </si>
  <si>
    <t xml:space="preserve">no </t>
    <phoneticPr fontId="1" type="noConversion"/>
  </si>
  <si>
    <t>合約號碼</t>
    <phoneticPr fontId="1" type="noConversion"/>
  </si>
  <si>
    <t>牌照號碼</t>
    <phoneticPr fontId="1" type="noConversion"/>
  </si>
  <si>
    <t>出廠   年月</t>
    <phoneticPr fontId="19" type="noConversion"/>
  </si>
  <si>
    <t>里程數</t>
    <phoneticPr fontId="19" type="noConversion"/>
  </si>
  <si>
    <t>期初        預收款</t>
    <phoneticPr fontId="1" type="noConversion"/>
  </si>
  <si>
    <t>本期預收款</t>
    <phoneticPr fontId="1" type="noConversion"/>
  </si>
  <si>
    <t>一次款</t>
    <phoneticPr fontId="1" type="noConversion"/>
  </si>
  <si>
    <t>二次款</t>
    <phoneticPr fontId="1" type="noConversion"/>
  </si>
  <si>
    <t>結轉收入</t>
    <phoneticPr fontId="1" type="noConversion"/>
  </si>
  <si>
    <t>預收款   餘額</t>
    <phoneticPr fontId="1" type="noConversion"/>
  </si>
  <si>
    <t>銷售顧問</t>
    <phoneticPr fontId="1" type="noConversion"/>
  </si>
  <si>
    <t>備註</t>
    <phoneticPr fontId="1" type="noConversion"/>
  </si>
  <si>
    <t>D171731</t>
    <phoneticPr fontId="1" type="noConversion"/>
  </si>
  <si>
    <t>102.11.28</t>
    <phoneticPr fontId="1" type="noConversion"/>
  </si>
  <si>
    <t>PK34103877</t>
    <phoneticPr fontId="1" type="noConversion"/>
  </si>
  <si>
    <t>折讓單-變更為和新租賃</t>
    <phoneticPr fontId="1" type="noConversion"/>
  </si>
  <si>
    <t>102.11.01</t>
    <phoneticPr fontId="1" type="noConversion"/>
  </si>
  <si>
    <t>QH34365401</t>
    <phoneticPr fontId="1" type="noConversion"/>
  </si>
  <si>
    <t>102.11.05</t>
    <phoneticPr fontId="1" type="noConversion"/>
  </si>
  <si>
    <t>QH34365402</t>
    <phoneticPr fontId="1" type="noConversion"/>
  </si>
  <si>
    <t>102.11.11</t>
    <phoneticPr fontId="1" type="noConversion"/>
  </si>
  <si>
    <t>QH34365406</t>
    <phoneticPr fontId="1" type="noConversion"/>
  </si>
  <si>
    <t>QC50245851</t>
    <phoneticPr fontId="1" type="noConversion"/>
  </si>
  <si>
    <t>102.11.07</t>
    <phoneticPr fontId="1" type="noConversion"/>
  </si>
  <si>
    <t>QC50245853</t>
    <phoneticPr fontId="1" type="noConversion"/>
  </si>
  <si>
    <t>QH34365404</t>
    <phoneticPr fontId="1" type="noConversion"/>
  </si>
  <si>
    <t>102.11.15</t>
    <phoneticPr fontId="1" type="noConversion"/>
  </si>
  <si>
    <t>QH34365409</t>
    <phoneticPr fontId="1" type="noConversion"/>
  </si>
  <si>
    <t>QH34365410</t>
    <phoneticPr fontId="1" type="noConversion"/>
  </si>
  <si>
    <t>102.11.18</t>
    <phoneticPr fontId="1" type="noConversion"/>
  </si>
  <si>
    <t>QH34365414</t>
    <phoneticPr fontId="1" type="noConversion"/>
  </si>
  <si>
    <r>
      <rPr>
        <sz val="12"/>
        <rFont val="細明體"/>
        <family val="3"/>
        <charset val="136"/>
      </rPr>
      <t>李明峰</t>
    </r>
    <r>
      <rPr>
        <sz val="12"/>
        <rFont val="BMWType V2 Regular"/>
      </rPr>
      <t/>
    </r>
    <phoneticPr fontId="1" type="noConversion"/>
  </si>
  <si>
    <t>102.11.22</t>
    <phoneticPr fontId="1" type="noConversion"/>
  </si>
  <si>
    <t>QH34365419</t>
    <phoneticPr fontId="1" type="noConversion"/>
  </si>
  <si>
    <t>102.11.25</t>
    <phoneticPr fontId="1" type="noConversion"/>
  </si>
  <si>
    <t>QH34365423</t>
    <phoneticPr fontId="1" type="noConversion"/>
  </si>
  <si>
    <t>102.11.20</t>
    <phoneticPr fontId="1" type="noConversion"/>
  </si>
  <si>
    <t>QH34365416</t>
    <phoneticPr fontId="1" type="noConversion"/>
  </si>
  <si>
    <t>QH34365422</t>
    <phoneticPr fontId="1" type="noConversion"/>
  </si>
  <si>
    <t>QC50245858</t>
    <phoneticPr fontId="1" type="noConversion"/>
  </si>
  <si>
    <t>QC50245862</t>
    <phoneticPr fontId="1" type="noConversion"/>
  </si>
  <si>
    <t>102.11.26</t>
    <phoneticPr fontId="1" type="noConversion"/>
  </si>
  <si>
    <t>QH34365427</t>
    <phoneticPr fontId="1" type="noConversion"/>
  </si>
  <si>
    <t>QH34365425</t>
    <phoneticPr fontId="1" type="noConversion"/>
  </si>
  <si>
    <t>102.11.27</t>
    <phoneticPr fontId="1" type="noConversion"/>
  </si>
  <si>
    <t>QH34365428</t>
    <phoneticPr fontId="1" type="noConversion"/>
  </si>
  <si>
    <t>QH34365424</t>
    <phoneticPr fontId="1" type="noConversion"/>
  </si>
  <si>
    <t>QH34365430</t>
    <phoneticPr fontId="1" type="noConversion"/>
  </si>
  <si>
    <t>和新租賃</t>
    <phoneticPr fontId="1" type="noConversion"/>
  </si>
  <si>
    <t>QC50245869</t>
    <phoneticPr fontId="1" type="noConversion"/>
  </si>
  <si>
    <t>QC50245870</t>
    <phoneticPr fontId="1" type="noConversion"/>
  </si>
  <si>
    <t>許惠貞</t>
    <phoneticPr fontId="1" type="noConversion"/>
  </si>
  <si>
    <t>102.11.15</t>
    <phoneticPr fontId="1" type="noConversion"/>
  </si>
  <si>
    <t>QH34365412</t>
    <phoneticPr fontId="1" type="noConversion"/>
  </si>
  <si>
    <t>日盛全台通</t>
    <phoneticPr fontId="1" type="noConversion"/>
  </si>
  <si>
    <t>其他(管理)</t>
    <phoneticPr fontId="1" type="noConversion"/>
  </si>
  <si>
    <t>金額</t>
    <phoneticPr fontId="1" type="noConversion"/>
  </si>
  <si>
    <t>102.11.</t>
    <phoneticPr fontId="1" type="noConversion"/>
  </si>
  <si>
    <t>12萬外帳做訓練費</t>
    <phoneticPr fontId="1" type="noConversion"/>
  </si>
  <si>
    <t>駱健基0785</t>
  </si>
  <si>
    <t>吳大維0782</t>
  </si>
  <si>
    <t>黃聖舜0784</t>
  </si>
  <si>
    <t>蔡穎</t>
  </si>
  <si>
    <t>102.11.28</t>
    <phoneticPr fontId="1" type="noConversion"/>
  </si>
  <si>
    <t>QH34365431</t>
    <phoneticPr fontId="1" type="noConversion"/>
  </si>
  <si>
    <r>
      <rPr>
        <sz val="12"/>
        <rFont val="細明體"/>
        <family val="3"/>
        <charset val="136"/>
      </rPr>
      <t>黃聖舜</t>
    </r>
    <r>
      <rPr>
        <sz val="12"/>
        <rFont val="BMWType V2 Regular"/>
      </rPr>
      <t>0784</t>
    </r>
    <phoneticPr fontId="1" type="noConversion"/>
  </si>
  <si>
    <t>財盟</t>
  </si>
  <si>
    <t>汎德</t>
  </si>
  <si>
    <t>沈明珠</t>
  </si>
  <si>
    <t>車源</t>
  </si>
  <si>
    <t>採購人</t>
  </si>
  <si>
    <t>VR23834</t>
    <phoneticPr fontId="19" type="noConversion"/>
  </si>
  <si>
    <t>黃柏棟</t>
  </si>
  <si>
    <t>林韋呈</t>
  </si>
  <si>
    <t>NN94298</t>
    <phoneticPr fontId="1" type="noConversion"/>
  </si>
  <si>
    <t>合約</t>
    <phoneticPr fontId="1" type="noConversion"/>
  </si>
  <si>
    <t>102.11.28</t>
  </si>
  <si>
    <t>102.11.25</t>
  </si>
  <si>
    <t>102.11.05</t>
  </si>
  <si>
    <t>102.11.07</t>
  </si>
  <si>
    <t>102.11.22</t>
  </si>
  <si>
    <t>102.11.27</t>
  </si>
  <si>
    <t>102.11.26</t>
  </si>
  <si>
    <t>預付款餘額</t>
    <phoneticPr fontId="1" type="noConversion"/>
  </si>
  <si>
    <t>闕巧涵</t>
  </si>
  <si>
    <t>夏美英</t>
  </si>
  <si>
    <t>夏台英</t>
  </si>
  <si>
    <t>莊傳德</t>
  </si>
  <si>
    <t>AAF-8712</t>
    <phoneticPr fontId="1" type="noConversion"/>
  </si>
  <si>
    <t>102年11月</t>
  </si>
  <si>
    <t>吳大維</t>
  </si>
  <si>
    <t>102.11.27</t>
    <phoneticPr fontId="1" type="noConversion"/>
  </si>
  <si>
    <t>102.11.30</t>
    <phoneticPr fontId="1" type="noConversion"/>
  </si>
  <si>
    <t>傳票直接入</t>
    <phoneticPr fontId="1" type="noConversion"/>
  </si>
  <si>
    <t>月底轉存貨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</si>
</sst>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m&quot;月&quot;d&quot;日&quot;"/>
    <numFmt numFmtId="178" formatCode="#,##0_);[Red]\(#,##0\)"/>
    <numFmt numFmtId="179" formatCode="#,##0_ ;[Red]\-#,##0\ "/>
  </numFmts>
  <fonts count="4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indexed="8"/>
      <name val="華康中黑體(P)"/>
      <family val="2"/>
      <charset val="136"/>
    </font>
    <font>
      <sz val="12"/>
      <color theme="1"/>
      <name val="華康中黑體(P)"/>
      <family val="2"/>
      <charset val="136"/>
    </font>
    <font>
      <b/>
      <sz val="12"/>
      <color theme="1"/>
      <name val="華康中黑體(P)"/>
      <family val="2"/>
      <charset val="136"/>
    </font>
    <font>
      <sz val="12"/>
      <color theme="1"/>
      <name val="BMWType V2 Regular"/>
    </font>
    <font>
      <sz val="12"/>
      <name val="BMWType V2 Regular"/>
    </font>
    <font>
      <b/>
      <sz val="12"/>
      <color theme="1"/>
      <name val="BMWType V2 Regular"/>
    </font>
    <font>
      <sz val="12"/>
      <color rgb="FFFF0000"/>
      <name val="華康中黑體(P)"/>
      <family val="2"/>
      <charset val="136"/>
    </font>
    <font>
      <b/>
      <sz val="12"/>
      <color indexed="8"/>
      <name val="華康中黑體(P)"/>
      <family val="2"/>
      <charset val="136"/>
    </font>
    <font>
      <sz val="12"/>
      <name val="華康中黑體(P)"/>
      <family val="2"/>
      <charset val="136"/>
    </font>
    <font>
      <sz val="10"/>
      <color theme="1"/>
      <name val="華康中黑體(P)"/>
      <family val="2"/>
      <charset val="136"/>
    </font>
    <font>
      <sz val="11"/>
      <name val="華康中黑體(P)"/>
      <family val="2"/>
      <charset val="136"/>
    </font>
    <font>
      <b/>
      <sz val="14"/>
      <color rgb="FFFF0000"/>
      <name val="華康中黑體(P)"/>
      <family val="2"/>
      <charset val="136"/>
    </font>
    <font>
      <b/>
      <sz val="12"/>
      <color indexed="8"/>
      <name val="BMWType V2 Regular"/>
    </font>
    <font>
      <b/>
      <sz val="10"/>
      <color indexed="8"/>
      <name val="BMWType V2 Regular"/>
    </font>
    <font>
      <sz val="10"/>
      <color theme="1"/>
      <name val="BMWType V2 Regular"/>
    </font>
    <font>
      <sz val="11"/>
      <color theme="1"/>
      <name val="華康中黑體(P)"/>
      <family val="2"/>
      <charset val="136"/>
    </font>
    <font>
      <sz val="11"/>
      <color theme="1"/>
      <name val="BMWType V2 Regular"/>
    </font>
    <font>
      <sz val="11"/>
      <name val="BMWType V2 Regular"/>
    </font>
    <font>
      <sz val="11"/>
      <color theme="1"/>
      <name val="華康中黑體(P)"/>
      <family val="1"/>
      <charset val="136"/>
    </font>
    <font>
      <sz val="10"/>
      <color theme="1"/>
      <name val="華康中黑體(P)"/>
      <family val="1"/>
      <charset val="136"/>
    </font>
    <font>
      <b/>
      <sz val="10"/>
      <color theme="1"/>
      <name val="華康中黑體(P)"/>
      <family val="1"/>
      <charset val="136"/>
    </font>
    <font>
      <sz val="12"/>
      <name val="華康中黑體(P)"/>
      <family val="1"/>
      <charset val="136"/>
    </font>
    <font>
      <sz val="10"/>
      <name val="BMWType V2 Regular"/>
      <family val="2"/>
    </font>
    <font>
      <sz val="12"/>
      <color theme="1"/>
      <name val="細明體"/>
      <family val="3"/>
      <charset val="136"/>
    </font>
    <font>
      <sz val="12"/>
      <name val="細明體"/>
      <family val="3"/>
      <charset val="136"/>
    </font>
    <font>
      <sz val="10"/>
      <name val="華康中黑體(P)"/>
      <family val="2"/>
      <charset val="136"/>
    </font>
    <font>
      <sz val="12"/>
      <color rgb="FFFF0000"/>
      <name val="BMWType V2 Regula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3" fillId="0" borderId="0" xfId="0" applyFont="1" applyBorder="1" applyAlignment="1">
      <alignment horizontal="center" vertical="center"/>
    </xf>
    <xf numFmtId="176" fontId="23" fillId="0" borderId="0" xfId="19" applyNumberFormat="1" applyFont="1" applyBorder="1" applyAlignment="1">
      <alignment horizontal="center" vertical="center"/>
    </xf>
    <xf numFmtId="0" fontId="24" fillId="33" borderId="0" xfId="0" applyFont="1" applyFill="1" applyBorder="1" applyAlignment="1" applyProtection="1">
      <alignment vertical="center"/>
    </xf>
    <xf numFmtId="0" fontId="23" fillId="0" borderId="0" xfId="0" applyFont="1" applyBorder="1">
      <alignment vertical="center"/>
    </xf>
    <xf numFmtId="176" fontId="23" fillId="0" borderId="0" xfId="19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176" fontId="21" fillId="0" borderId="0" xfId="19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33" borderId="0" xfId="0" applyFont="1" applyFill="1" applyBorder="1">
      <alignment vertical="center"/>
    </xf>
    <xf numFmtId="176" fontId="21" fillId="0" borderId="0" xfId="19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176" fontId="21" fillId="33" borderId="0" xfId="19" applyNumberFormat="1" applyFont="1" applyFill="1" applyAlignment="1">
      <alignment horizontal="center" vertical="center"/>
    </xf>
    <xf numFmtId="0" fontId="21" fillId="0" borderId="0" xfId="0" applyFont="1" applyBorder="1">
      <alignment vertical="center"/>
    </xf>
    <xf numFmtId="176" fontId="21" fillId="0" borderId="0" xfId="19" applyNumberFormat="1" applyFont="1" applyBorder="1">
      <alignment vertical="center"/>
    </xf>
    <xf numFmtId="0" fontId="23" fillId="33" borderId="0" xfId="0" applyFont="1" applyFill="1" applyBorder="1" applyAlignment="1">
      <alignment horizontal="left" vertical="center"/>
    </xf>
    <xf numFmtId="0" fontId="23" fillId="33" borderId="0" xfId="0" applyFont="1" applyFill="1" applyBorder="1" applyAlignment="1" applyProtection="1">
      <alignment vertical="center"/>
    </xf>
    <xf numFmtId="0" fontId="29" fillId="0" borderId="0" xfId="0" applyFont="1" applyBorder="1" applyAlignment="1">
      <alignment horizontal="center" vertical="center"/>
    </xf>
    <xf numFmtId="0" fontId="28" fillId="33" borderId="0" xfId="0" applyFont="1" applyFill="1" applyBorder="1" applyAlignment="1" applyProtection="1">
      <alignment vertical="center"/>
    </xf>
    <xf numFmtId="0" fontId="28" fillId="33" borderId="0" xfId="0" applyFont="1" applyFill="1" applyBorder="1" applyAlignment="1">
      <alignment horizontal="left" vertical="center"/>
    </xf>
    <xf numFmtId="0" fontId="21" fillId="33" borderId="0" xfId="0" applyFont="1" applyFill="1" applyBorder="1">
      <alignment vertical="center"/>
    </xf>
    <xf numFmtId="0" fontId="21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 applyProtection="1">
      <alignment vertical="center"/>
    </xf>
    <xf numFmtId="0" fontId="21" fillId="33" borderId="0" xfId="0" applyFont="1" applyFill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33" borderId="0" xfId="0" applyFont="1" applyFill="1" applyBorder="1" applyAlignment="1" applyProtection="1">
      <alignment vertical="center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21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33" borderId="0" xfId="0" applyFont="1" applyFill="1" applyAlignment="1">
      <alignment horizontal="center" vertical="top"/>
    </xf>
    <xf numFmtId="176" fontId="21" fillId="0" borderId="0" xfId="19" applyNumberFormat="1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78" fontId="26" fillId="33" borderId="0" xfId="19" applyNumberFormat="1" applyFont="1" applyFill="1" applyBorder="1" applyAlignment="1">
      <alignment vertical="center"/>
    </xf>
    <xf numFmtId="178" fontId="26" fillId="33" borderId="0" xfId="19" applyNumberFormat="1" applyFont="1" applyFill="1" applyBorder="1" applyAlignment="1" applyProtection="1">
      <alignment vertical="center"/>
    </xf>
    <xf numFmtId="0" fontId="26" fillId="0" borderId="0" xfId="0" applyFont="1" applyBorder="1">
      <alignment vertical="center"/>
    </xf>
    <xf numFmtId="0" fontId="22" fillId="33" borderId="0" xfId="0" applyFont="1" applyFill="1">
      <alignment vertical="center"/>
    </xf>
    <xf numFmtId="176" fontId="22" fillId="0" borderId="11" xfId="0" applyNumberFormat="1" applyFont="1" applyBorder="1">
      <alignment vertical="center"/>
    </xf>
    <xf numFmtId="0" fontId="21" fillId="0" borderId="0" xfId="0" applyFont="1">
      <alignment vertical="center"/>
    </xf>
    <xf numFmtId="0" fontId="21" fillId="33" borderId="0" xfId="0" applyFont="1" applyFill="1">
      <alignment vertical="center"/>
    </xf>
    <xf numFmtId="176" fontId="21" fillId="0" borderId="0" xfId="19" applyNumberFormat="1" applyFont="1">
      <alignment vertical="center"/>
    </xf>
    <xf numFmtId="0" fontId="26" fillId="0" borderId="0" xfId="0" applyFont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Border="1">
      <alignment vertical="center"/>
    </xf>
    <xf numFmtId="0" fontId="34" fillId="0" borderId="0" xfId="0" applyFont="1" applyBorder="1">
      <alignment vertical="center"/>
    </xf>
    <xf numFmtId="176" fontId="24" fillId="33" borderId="0" xfId="19" applyNumberFormat="1" applyFont="1" applyFill="1" applyBorder="1" applyAlignment="1" applyProtection="1">
      <alignment vertical="center"/>
    </xf>
    <xf numFmtId="176" fontId="23" fillId="33" borderId="0" xfId="19" applyNumberFormat="1" applyFont="1" applyFill="1" applyBorder="1">
      <alignment vertical="center"/>
    </xf>
    <xf numFmtId="176" fontId="23" fillId="33" borderId="0" xfId="19" applyNumberFormat="1" applyFont="1" applyFill="1" applyBorder="1" applyAlignment="1" applyProtection="1">
      <alignment vertical="center"/>
    </xf>
    <xf numFmtId="176" fontId="25" fillId="0" borderId="11" xfId="19" applyNumberFormat="1" applyFont="1" applyBorder="1">
      <alignment vertical="center"/>
    </xf>
    <xf numFmtId="176" fontId="25" fillId="0" borderId="0" xfId="19" applyNumberFormat="1" applyFont="1">
      <alignment vertical="center"/>
    </xf>
    <xf numFmtId="176" fontId="22" fillId="33" borderId="0" xfId="19" applyNumberFormat="1" applyFont="1" applyFill="1">
      <alignment vertical="center"/>
    </xf>
    <xf numFmtId="10" fontId="21" fillId="33" borderId="0" xfId="23" applyNumberFormat="1" applyFont="1" applyFill="1" applyAlignment="1">
      <alignment horizontal="center" vertical="center"/>
    </xf>
    <xf numFmtId="176" fontId="21" fillId="33" borderId="0" xfId="19" applyNumberFormat="1" applyFont="1" applyFill="1">
      <alignment vertical="center"/>
    </xf>
    <xf numFmtId="10" fontId="21" fillId="33" borderId="0" xfId="23" applyNumberFormat="1" applyFont="1" applyFill="1">
      <alignment vertical="center"/>
    </xf>
    <xf numFmtId="10" fontId="21" fillId="33" borderId="0" xfId="23" applyNumberFormat="1" applyFont="1" applyFill="1" applyBorder="1" applyAlignment="1">
      <alignment horizontal="center" vertical="center"/>
    </xf>
    <xf numFmtId="176" fontId="21" fillId="33" borderId="0" xfId="19" applyNumberFormat="1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1" fillId="0" borderId="0" xfId="19" applyNumberFormat="1" applyFont="1" applyBorder="1" applyAlignment="1">
      <alignment horizontal="center" vertical="center" wrapText="1"/>
    </xf>
    <xf numFmtId="0" fontId="21" fillId="0" borderId="0" xfId="19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8" fillId="33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Border="1">
      <alignment vertical="center"/>
    </xf>
    <xf numFmtId="0" fontId="37" fillId="33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vertical="center"/>
    </xf>
    <xf numFmtId="0" fontId="21" fillId="33" borderId="0" xfId="0" applyFont="1" applyFill="1" applyBorder="1" applyAlignment="1" applyProtection="1">
      <alignment vertical="center" wrapText="1"/>
    </xf>
    <xf numFmtId="0" fontId="28" fillId="3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 applyProtection="1">
      <alignment horizontal="center" vertical="center"/>
    </xf>
    <xf numFmtId="177" fontId="23" fillId="33" borderId="0" xfId="0" applyNumberFormat="1" applyFont="1" applyFill="1" applyBorder="1">
      <alignment vertical="center"/>
    </xf>
    <xf numFmtId="0" fontId="24" fillId="33" borderId="0" xfId="0" applyFont="1" applyFill="1" applyBorder="1" applyAlignment="1" applyProtection="1">
      <alignment horizontal="center" vertical="center"/>
    </xf>
    <xf numFmtId="176" fontId="23" fillId="0" borderId="0" xfId="0" applyNumberFormat="1" applyFont="1" applyBorder="1">
      <alignment vertical="center"/>
    </xf>
    <xf numFmtId="176" fontId="28" fillId="33" borderId="0" xfId="19" applyNumberFormat="1" applyFont="1" applyFill="1" applyBorder="1" applyAlignment="1">
      <alignment horizontal="center" vertical="center"/>
    </xf>
    <xf numFmtId="176" fontId="21" fillId="0" borderId="0" xfId="19" applyNumberFormat="1" applyFont="1" applyAlignment="1">
      <alignment horizontal="right" vertical="top"/>
    </xf>
    <xf numFmtId="176" fontId="28" fillId="33" borderId="0" xfId="19" applyNumberFormat="1" applyFont="1" applyFill="1" applyBorder="1" applyAlignment="1" applyProtection="1">
      <alignment horizontal="right" vertical="center"/>
    </xf>
    <xf numFmtId="176" fontId="21" fillId="0" borderId="0" xfId="19" applyNumberFormat="1" applyFont="1" applyBorder="1" applyAlignment="1">
      <alignment horizontal="right" vertical="center"/>
    </xf>
    <xf numFmtId="176" fontId="22" fillId="0" borderId="0" xfId="19" applyNumberFormat="1" applyFont="1" applyAlignment="1">
      <alignment horizontal="right" vertical="center"/>
    </xf>
    <xf numFmtId="176" fontId="21" fillId="0" borderId="0" xfId="19" applyNumberFormat="1" applyFont="1" applyAlignment="1">
      <alignment horizontal="right" vertical="center"/>
    </xf>
    <xf numFmtId="176" fontId="38" fillId="0" borderId="0" xfId="19" applyNumberFormat="1" applyFont="1" applyAlignment="1">
      <alignment horizontal="center" vertical="top"/>
    </xf>
    <xf numFmtId="176" fontId="39" fillId="0" borderId="0" xfId="19" applyNumberFormat="1" applyFont="1" applyAlignment="1">
      <alignment horizontal="center" vertical="top"/>
    </xf>
    <xf numFmtId="176" fontId="39" fillId="0" borderId="0" xfId="19" applyNumberFormat="1" applyFont="1" applyBorder="1">
      <alignment vertical="center"/>
    </xf>
    <xf numFmtId="176" fontId="40" fillId="0" borderId="0" xfId="0" applyNumberFormat="1" applyFont="1" applyBorder="1">
      <alignment vertical="center"/>
    </xf>
    <xf numFmtId="176" fontId="39" fillId="0" borderId="0" xfId="19" applyNumberFormat="1" applyFont="1">
      <alignment vertical="center"/>
    </xf>
    <xf numFmtId="0" fontId="35" fillId="0" borderId="0" xfId="0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176" fontId="38" fillId="0" borderId="0" xfId="19" applyNumberFormat="1" applyFont="1" applyAlignment="1">
      <alignment horizontal="center" vertical="center"/>
    </xf>
    <xf numFmtId="176" fontId="21" fillId="0" borderId="0" xfId="19" applyNumberFormat="1" applyFont="1" applyAlignment="1">
      <alignment horizontal="center" vertical="center" wrapText="1"/>
    </xf>
    <xf numFmtId="0" fontId="29" fillId="33" borderId="0" xfId="0" applyFont="1" applyFill="1" applyBorder="1" applyAlignment="1" applyProtection="1">
      <alignment horizontal="center" vertical="center" wrapText="1"/>
    </xf>
    <xf numFmtId="0" fontId="41" fillId="33" borderId="0" xfId="0" applyFont="1" applyFill="1" applyBorder="1" applyAlignment="1" applyProtection="1">
      <alignment horizontal="left" vertical="center"/>
    </xf>
    <xf numFmtId="176" fontId="41" fillId="33" borderId="0" xfId="19" applyNumberFormat="1" applyFont="1" applyFill="1" applyBorder="1" applyAlignment="1" applyProtection="1">
      <alignment horizontal="right" vertical="center"/>
    </xf>
    <xf numFmtId="0" fontId="42" fillId="33" borderId="0" xfId="0" applyFont="1" applyFill="1" applyBorder="1" applyAlignment="1" applyProtection="1">
      <alignment horizontal="center" vertical="center"/>
    </xf>
    <xf numFmtId="0" fontId="21" fillId="33" borderId="11" xfId="0" applyFont="1" applyFill="1" applyBorder="1">
      <alignment vertical="center"/>
    </xf>
    <xf numFmtId="0" fontId="41" fillId="33" borderId="0" xfId="0" applyFont="1" applyFill="1" applyBorder="1" applyAlignment="1" applyProtection="1">
      <alignment vertical="center"/>
    </xf>
    <xf numFmtId="0" fontId="21" fillId="33" borderId="0" xfId="0" applyFont="1" applyFill="1" applyBorder="1" applyAlignment="1" applyProtection="1">
      <alignment horizontal="center" vertical="center" wrapText="1"/>
    </xf>
    <xf numFmtId="0" fontId="23" fillId="33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178" fontId="38" fillId="0" borderId="0" xfId="19" applyNumberFormat="1" applyFont="1" applyAlignment="1">
      <alignment horizontal="center" vertical="center"/>
    </xf>
    <xf numFmtId="178" fontId="21" fillId="0" borderId="0" xfId="19" applyNumberFormat="1" applyFont="1" applyBorder="1">
      <alignment vertical="center"/>
    </xf>
    <xf numFmtId="178" fontId="21" fillId="0" borderId="0" xfId="19" applyNumberFormat="1" applyFont="1">
      <alignment vertical="center"/>
    </xf>
    <xf numFmtId="0" fontId="44" fillId="33" borderId="0" xfId="0" applyFont="1" applyFill="1" applyBorder="1" applyAlignment="1" applyProtection="1">
      <alignment vertical="center"/>
    </xf>
    <xf numFmtId="0" fontId="23" fillId="34" borderId="0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horizontal="center" vertical="center"/>
    </xf>
    <xf numFmtId="0" fontId="24" fillId="34" borderId="0" xfId="0" applyFont="1" applyFill="1" applyBorder="1" applyAlignment="1" applyProtection="1">
      <alignment vertical="center"/>
    </xf>
    <xf numFmtId="0" fontId="24" fillId="34" borderId="0" xfId="0" applyFont="1" applyFill="1" applyBorder="1" applyAlignment="1" applyProtection="1">
      <alignment horizontal="center" vertical="center"/>
    </xf>
    <xf numFmtId="176" fontId="23" fillId="34" borderId="0" xfId="19" applyNumberFormat="1" applyFont="1" applyFill="1" applyBorder="1">
      <alignment vertical="center"/>
    </xf>
    <xf numFmtId="0" fontId="23" fillId="34" borderId="0" xfId="0" applyFont="1" applyFill="1" applyBorder="1">
      <alignment vertical="center"/>
    </xf>
    <xf numFmtId="176" fontId="23" fillId="34" borderId="0" xfId="0" applyNumberFormat="1" applyFont="1" applyFill="1" applyBorder="1">
      <alignment vertical="center"/>
    </xf>
    <xf numFmtId="0" fontId="24" fillId="34" borderId="0" xfId="0" applyFont="1" applyFill="1" applyBorder="1">
      <alignment vertical="center"/>
    </xf>
    <xf numFmtId="179" fontId="23" fillId="34" borderId="0" xfId="19" applyNumberFormat="1" applyFont="1" applyFill="1" applyBorder="1">
      <alignment vertical="center"/>
    </xf>
    <xf numFmtId="0" fontId="23" fillId="33" borderId="0" xfId="0" applyFont="1" applyFill="1" applyBorder="1" applyAlignment="1" applyProtection="1">
      <alignment horizontal="right" vertical="center"/>
    </xf>
    <xf numFmtId="0" fontId="29" fillId="33" borderId="0" xfId="0" applyFont="1" applyFill="1" applyBorder="1" applyAlignment="1" applyProtection="1">
      <alignment horizontal="center" vertical="center"/>
    </xf>
    <xf numFmtId="0" fontId="45" fillId="33" borderId="0" xfId="0" applyFont="1" applyFill="1" applyBorder="1" applyAlignment="1" applyProtection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43" fillId="34" borderId="0" xfId="0" applyFont="1" applyFill="1" applyBorder="1" applyAlignment="1">
      <alignment vertical="center" wrapText="1"/>
    </xf>
    <xf numFmtId="176" fontId="25" fillId="36" borderId="11" xfId="19" applyNumberFormat="1" applyFont="1" applyFill="1" applyBorder="1">
      <alignment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176" fontId="21" fillId="33" borderId="0" xfId="0" applyNumberFormat="1" applyFont="1" applyFill="1">
      <alignment vertical="center"/>
    </xf>
    <xf numFmtId="10" fontId="21" fillId="33" borderId="11" xfId="23" applyNumberFormat="1" applyFont="1" applyFill="1" applyBorder="1">
      <alignment vertical="center"/>
    </xf>
    <xf numFmtId="178" fontId="21" fillId="33" borderId="0" xfId="19" applyNumberFormat="1" applyFont="1" applyFill="1" applyAlignment="1">
      <alignment horizontal="center" vertical="center"/>
    </xf>
    <xf numFmtId="178" fontId="21" fillId="33" borderId="0" xfId="19" applyNumberFormat="1" applyFont="1" applyFill="1">
      <alignment vertical="center"/>
    </xf>
    <xf numFmtId="178" fontId="21" fillId="33" borderId="11" xfId="19" applyNumberFormat="1" applyFont="1" applyFill="1" applyBorder="1">
      <alignment vertical="center"/>
    </xf>
    <xf numFmtId="178" fontId="21" fillId="33" borderId="0" xfId="0" applyNumberFormat="1" applyFont="1" applyFill="1" applyAlignment="1">
      <alignment horizontal="center" vertical="center"/>
    </xf>
    <xf numFmtId="178" fontId="29" fillId="33" borderId="0" xfId="19" applyNumberFormat="1" applyFont="1" applyFill="1" applyAlignment="1">
      <alignment horizontal="center" vertical="center" wrapText="1"/>
    </xf>
    <xf numFmtId="178" fontId="21" fillId="33" borderId="0" xfId="0" applyNumberFormat="1" applyFont="1" applyFill="1" applyBorder="1" applyAlignment="1" applyProtection="1">
      <alignment vertical="center"/>
    </xf>
    <xf numFmtId="178" fontId="28" fillId="33" borderId="0" xfId="0" applyNumberFormat="1" applyFont="1" applyFill="1" applyBorder="1" applyAlignment="1" applyProtection="1">
      <alignment vertical="center"/>
    </xf>
    <xf numFmtId="178" fontId="21" fillId="33" borderId="0" xfId="0" applyNumberFormat="1" applyFont="1" applyFill="1">
      <alignment vertical="center"/>
    </xf>
    <xf numFmtId="178" fontId="21" fillId="37" borderId="11" xfId="19" applyNumberFormat="1" applyFont="1" applyFill="1" applyBorder="1">
      <alignment vertical="center"/>
    </xf>
    <xf numFmtId="0" fontId="43" fillId="35" borderId="0" xfId="0" applyFont="1" applyFill="1" applyBorder="1" applyAlignment="1">
      <alignment horizontal="center" vertical="center" wrapText="1"/>
    </xf>
    <xf numFmtId="178" fontId="21" fillId="33" borderId="0" xfId="19" applyNumberFormat="1" applyFont="1" applyFill="1" applyAlignment="1">
      <alignment horizontal="right" vertical="center"/>
    </xf>
    <xf numFmtId="178" fontId="21" fillId="37" borderId="11" xfId="19" applyNumberFormat="1" applyFont="1" applyFill="1" applyBorder="1" applyAlignment="1">
      <alignment horizontal="right" vertical="center"/>
    </xf>
    <xf numFmtId="176" fontId="22" fillId="33" borderId="11" xfId="0" applyNumberFormat="1" applyFont="1" applyFill="1" applyBorder="1">
      <alignment vertical="center"/>
    </xf>
    <xf numFmtId="178" fontId="22" fillId="33" borderId="11" xfId="0" applyNumberFormat="1" applyFont="1" applyFill="1" applyBorder="1">
      <alignment vertical="center"/>
    </xf>
    <xf numFmtId="0" fontId="46" fillId="33" borderId="0" xfId="0" applyFont="1" applyFill="1" applyBorder="1" applyAlignment="1">
      <alignment horizontal="center" vertical="center"/>
    </xf>
    <xf numFmtId="0" fontId="46" fillId="33" borderId="0" xfId="0" applyFont="1" applyFill="1" applyBorder="1" applyAlignment="1" applyProtection="1">
      <alignment vertical="center"/>
    </xf>
    <xf numFmtId="0" fontId="46" fillId="33" borderId="0" xfId="0" applyFont="1" applyFill="1" applyBorder="1" applyAlignment="1" applyProtection="1">
      <alignment horizontal="center" vertical="center"/>
    </xf>
    <xf numFmtId="176" fontId="46" fillId="33" borderId="0" xfId="19" applyNumberFormat="1" applyFont="1" applyFill="1" applyBorder="1" applyAlignment="1" applyProtection="1">
      <alignment vertical="center"/>
    </xf>
    <xf numFmtId="176" fontId="46" fillId="33" borderId="0" xfId="19" applyNumberFormat="1" applyFont="1" applyFill="1" applyBorder="1">
      <alignment vertical="center"/>
    </xf>
    <xf numFmtId="0" fontId="46" fillId="0" borderId="0" xfId="0" applyFont="1" applyBorder="1">
      <alignment vertical="center"/>
    </xf>
    <xf numFmtId="0" fontId="46" fillId="33" borderId="0" xfId="0" applyFont="1" applyFill="1" applyBorder="1">
      <alignment vertical="center"/>
    </xf>
    <xf numFmtId="176" fontId="46" fillId="0" borderId="0" xfId="0" applyNumberFormat="1" applyFont="1" applyBorder="1">
      <alignment vertical="center"/>
    </xf>
    <xf numFmtId="0" fontId="26" fillId="33" borderId="0" xfId="0" applyFont="1" applyFill="1">
      <alignment vertical="center"/>
    </xf>
    <xf numFmtId="178" fontId="26" fillId="33" borderId="0" xfId="19" applyNumberFormat="1" applyFont="1" applyFill="1">
      <alignment vertical="center"/>
    </xf>
    <xf numFmtId="0" fontId="28" fillId="33" borderId="0" xfId="0" applyFont="1" applyFill="1">
      <alignment vertical="center"/>
    </xf>
    <xf numFmtId="178" fontId="28" fillId="33" borderId="0" xfId="0" applyNumberFormat="1" applyFont="1" applyFill="1">
      <alignment vertical="center"/>
    </xf>
    <xf numFmtId="178" fontId="28" fillId="33" borderId="0" xfId="19" applyNumberFormat="1" applyFont="1" applyFill="1" applyAlignment="1">
      <alignment horizontal="right" vertical="center"/>
    </xf>
    <xf numFmtId="178" fontId="28" fillId="33" borderId="0" xfId="19" applyNumberFormat="1" applyFont="1" applyFill="1" applyAlignment="1">
      <alignment horizontal="center" vertical="center"/>
    </xf>
    <xf numFmtId="178" fontId="28" fillId="33" borderId="0" xfId="19" applyNumberFormat="1" applyFont="1" applyFill="1">
      <alignment vertical="center"/>
    </xf>
    <xf numFmtId="10" fontId="28" fillId="33" borderId="0" xfId="23" applyNumberFormat="1" applyFont="1" applyFill="1">
      <alignment vertical="center"/>
    </xf>
    <xf numFmtId="10" fontId="28" fillId="33" borderId="0" xfId="23" applyNumberFormat="1" applyFont="1" applyFill="1" applyBorder="1" applyAlignment="1">
      <alignment horizontal="center" vertical="center"/>
    </xf>
    <xf numFmtId="176" fontId="28" fillId="33" borderId="0" xfId="19" applyNumberFormat="1" applyFont="1" applyFill="1">
      <alignment vertical="center"/>
    </xf>
    <xf numFmtId="0" fontId="28" fillId="33" borderId="0" xfId="0" applyFont="1" applyFill="1" applyAlignment="1">
      <alignment horizontal="center" vertical="center"/>
    </xf>
    <xf numFmtId="176" fontId="28" fillId="33" borderId="0" xfId="0" applyNumberFormat="1" applyFont="1" applyFill="1">
      <alignment vertical="center"/>
    </xf>
    <xf numFmtId="178" fontId="21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178" fontId="29" fillId="33" borderId="0" xfId="19" applyNumberFormat="1" applyFont="1" applyFill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78" fontId="21" fillId="33" borderId="0" xfId="0" applyNumberFormat="1" applyFont="1" applyFill="1" applyAlignment="1">
      <alignment horizontal="right" vertical="center"/>
    </xf>
    <xf numFmtId="178" fontId="21" fillId="33" borderId="12" xfId="19" applyNumberFormat="1" applyFont="1" applyFill="1" applyBorder="1" applyAlignment="1">
      <alignment horizontal="right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百分比" xfId="23" builtinId="5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"/>
  <sheetViews>
    <sheetView tabSelected="1" topLeftCell="B28" zoomScale="94" zoomScaleNormal="94" workbookViewId="0">
      <pane xSplit="7080" topLeftCell="F1" activePane="topRight"/>
      <selection activeCell="B16" sqref="A16:XFD16"/>
      <selection pane="topRight" activeCell="N47" sqref="N47"/>
    </sheetView>
  </sheetViews>
  <sheetFormatPr defaultColWidth="9" defaultRowHeight="19.149999999999999" customHeight="1" x14ac:dyDescent="0.25"/>
  <cols>
    <col min="1" max="1" width="6.375" style="43" hidden="1" customWidth="1"/>
    <col min="2" max="2" width="4.625" style="31" customWidth="1"/>
    <col min="3" max="3" width="14.875" style="43" customWidth="1"/>
    <col min="4" max="4" width="11.5" style="43" bestFit="1" customWidth="1"/>
    <col min="5" max="5" width="10.875" style="43" bestFit="1" customWidth="1"/>
    <col min="6" max="6" width="6" style="120" customWidth="1"/>
    <col min="7" max="7" width="11.5" style="43" hidden="1" customWidth="1"/>
    <col min="8" max="8" width="10.875" style="43" bestFit="1" customWidth="1"/>
    <col min="9" max="9" width="13.25" style="128" bestFit="1" customWidth="1"/>
    <col min="10" max="10" width="11.125" style="130" customWidth="1"/>
    <col min="11" max="11" width="12.625" style="137" bestFit="1" customWidth="1"/>
    <col min="12" max="12" width="5.5" style="127" customWidth="1"/>
    <col min="13" max="13" width="11.875" style="128" bestFit="1" customWidth="1"/>
    <col min="14" max="14" width="13.25" style="128" bestFit="1" customWidth="1"/>
    <col min="15" max="15" width="10.25" style="43" customWidth="1"/>
    <col min="16" max="16" width="11.875" style="128" bestFit="1" customWidth="1"/>
    <col min="17" max="17" width="5.875" style="128" customWidth="1"/>
    <col min="18" max="18" width="13.25" style="128" bestFit="1" customWidth="1"/>
    <col min="19" max="19" width="12" style="128" bestFit="1" customWidth="1"/>
    <col min="20" max="20" width="8.125" style="57" bestFit="1" customWidth="1"/>
    <col min="21" max="21" width="11.625" style="58" bestFit="1" customWidth="1"/>
    <col min="22" max="22" width="10.125" style="43" customWidth="1"/>
    <col min="23" max="23" width="14.125" style="43" hidden="1" customWidth="1"/>
    <col min="24" max="24" width="16.375" style="43" bestFit="1" customWidth="1"/>
    <col min="25" max="27" width="0.125" style="56" hidden="1" customWidth="1"/>
    <col min="28" max="28" width="13.625" style="43" hidden="1" customWidth="1"/>
    <col min="29" max="29" width="13.25" style="43" customWidth="1"/>
    <col min="30" max="30" width="4.625" style="31" customWidth="1"/>
    <col min="31" max="31" width="12.5" style="43" customWidth="1"/>
    <col min="32" max="32" width="9" style="43"/>
    <col min="33" max="33" width="15.125" style="43" bestFit="1" customWidth="1"/>
    <col min="34" max="16384" width="9" style="43"/>
  </cols>
  <sheetData>
    <row r="1" spans="1:32" s="40" customFormat="1" ht="19.149999999999999" customHeight="1" x14ac:dyDescent="0.25">
      <c r="B1" s="163" t="s">
        <v>22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23"/>
      <c r="Y1" s="54"/>
      <c r="Z1" s="54"/>
      <c r="AA1" s="54"/>
      <c r="AD1" s="124"/>
    </row>
    <row r="2" spans="1:32" s="40" customFormat="1" ht="19.149999999999999" customHeight="1" x14ac:dyDescent="0.25">
      <c r="B2" s="163" t="s">
        <v>65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23"/>
      <c r="Y2" s="54"/>
      <c r="Z2" s="54"/>
      <c r="AA2" s="54"/>
      <c r="AD2" s="124"/>
    </row>
    <row r="3" spans="1:32" s="40" customFormat="1" ht="19.149999999999999" customHeight="1" x14ac:dyDescent="0.25">
      <c r="B3" s="163" t="s">
        <v>115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23"/>
      <c r="Y3" s="54"/>
      <c r="Z3" s="54"/>
      <c r="AA3" s="54"/>
      <c r="AD3" s="124"/>
    </row>
    <row r="4" spans="1:32" s="31" customFormat="1" ht="19.149999999999999" customHeight="1" thickBot="1" x14ac:dyDescent="0.3">
      <c r="B4" s="31" t="s">
        <v>7</v>
      </c>
      <c r="C4" s="162" t="s">
        <v>66</v>
      </c>
      <c r="D4" s="162"/>
      <c r="E4" s="162"/>
      <c r="F4" s="162"/>
      <c r="G4" s="162"/>
      <c r="H4" s="162"/>
      <c r="I4" s="127" t="s">
        <v>46</v>
      </c>
      <c r="J4" s="161" t="s">
        <v>47</v>
      </c>
      <c r="K4" s="161"/>
      <c r="L4" s="161"/>
      <c r="M4" s="161"/>
      <c r="N4" s="127" t="s">
        <v>48</v>
      </c>
      <c r="O4" s="31" t="s">
        <v>49</v>
      </c>
      <c r="P4" s="127" t="s">
        <v>50</v>
      </c>
      <c r="Q4" s="164" t="s">
        <v>51</v>
      </c>
      <c r="R4" s="127" t="s">
        <v>52</v>
      </c>
      <c r="S4" s="127" t="s">
        <v>53</v>
      </c>
      <c r="T4" s="55" t="s">
        <v>54</v>
      </c>
      <c r="U4" s="23" t="s">
        <v>55</v>
      </c>
      <c r="V4" s="31" t="s">
        <v>103</v>
      </c>
      <c r="W4" s="31" t="s">
        <v>333</v>
      </c>
      <c r="X4" s="31" t="s">
        <v>334</v>
      </c>
      <c r="Y4" s="14" t="s">
        <v>57</v>
      </c>
      <c r="Z4" s="14" t="s">
        <v>58</v>
      </c>
      <c r="AA4" s="14" t="s">
        <v>59</v>
      </c>
      <c r="AC4" s="31" t="s">
        <v>56</v>
      </c>
      <c r="AD4" s="31" t="s">
        <v>339</v>
      </c>
    </row>
    <row r="5" spans="1:32" ht="26.45" customHeight="1" x14ac:dyDescent="0.25">
      <c r="B5" s="34"/>
      <c r="C5" s="43" t="s">
        <v>0</v>
      </c>
      <c r="D5" s="43" t="s">
        <v>1</v>
      </c>
      <c r="E5" s="43" t="s">
        <v>60</v>
      </c>
      <c r="F5" s="95" t="s">
        <v>68</v>
      </c>
      <c r="G5" s="76" t="s">
        <v>69</v>
      </c>
      <c r="H5" s="75" t="s">
        <v>70</v>
      </c>
      <c r="J5" s="130" t="s">
        <v>29</v>
      </c>
      <c r="K5" s="127" t="s">
        <v>61</v>
      </c>
      <c r="L5" s="131" t="s">
        <v>62</v>
      </c>
      <c r="M5" s="127" t="s">
        <v>63</v>
      </c>
      <c r="Q5" s="164"/>
      <c r="AC5" s="31"/>
    </row>
    <row r="6" spans="1:32" ht="17.45" customHeight="1" x14ac:dyDescent="0.25">
      <c r="B6" s="23">
        <v>1</v>
      </c>
      <c r="C6" s="25" t="s">
        <v>13</v>
      </c>
      <c r="D6" s="24" t="s">
        <v>105</v>
      </c>
      <c r="E6" s="24" t="s">
        <v>15</v>
      </c>
      <c r="F6" s="118" t="s">
        <v>93</v>
      </c>
      <c r="G6" s="24" t="s">
        <v>92</v>
      </c>
      <c r="H6" s="24">
        <v>6634</v>
      </c>
      <c r="I6" s="128">
        <v>1114286</v>
      </c>
      <c r="J6" s="132"/>
      <c r="M6" s="128">
        <f t="shared" ref="M6:M14" si="0">SUM(K6:L6)</f>
        <v>0</v>
      </c>
      <c r="N6" s="128">
        <f t="shared" ref="N6:N19" si="1">I6+M6-R6</f>
        <v>1114286</v>
      </c>
      <c r="R6" s="128" t="b">
        <f>IF($O6&lt;&gt;0,SUM(I6,M6,0))</f>
        <v>0</v>
      </c>
      <c r="S6" s="128">
        <f t="shared" ref="S6:S14" si="2">SUM(P6:Q6)-R6</f>
        <v>0</v>
      </c>
      <c r="T6" s="57" t="e">
        <f t="shared" ref="T6:T14" si="3">S6/SUM(P6:Q6)</f>
        <v>#DIV/0!</v>
      </c>
      <c r="V6" s="24" t="s">
        <v>12</v>
      </c>
      <c r="W6" s="24"/>
      <c r="X6" s="43" t="s">
        <v>104</v>
      </c>
    </row>
    <row r="7" spans="1:32" ht="17.45" customHeight="1" x14ac:dyDescent="0.25">
      <c r="B7" s="23">
        <v>2</v>
      </c>
      <c r="C7" s="25" t="s">
        <v>14</v>
      </c>
      <c r="D7" s="24" t="s">
        <v>106</v>
      </c>
      <c r="E7" s="24" t="s">
        <v>16</v>
      </c>
      <c r="F7" s="118" t="s">
        <v>93</v>
      </c>
      <c r="G7" s="24" t="s">
        <v>98</v>
      </c>
      <c r="H7" s="24">
        <v>9160</v>
      </c>
      <c r="I7" s="128">
        <v>904762</v>
      </c>
      <c r="J7" s="132"/>
      <c r="M7" s="128">
        <f t="shared" si="0"/>
        <v>0</v>
      </c>
      <c r="N7" s="128">
        <f t="shared" si="1"/>
        <v>904762</v>
      </c>
      <c r="R7" s="128" t="b">
        <f>IF($O7&lt;&gt;0,SUM(I7,M7,0))</f>
        <v>0</v>
      </c>
      <c r="S7" s="128">
        <f t="shared" si="2"/>
        <v>0</v>
      </c>
      <c r="T7" s="57" t="e">
        <f t="shared" si="3"/>
        <v>#DIV/0!</v>
      </c>
      <c r="V7" s="24" t="s">
        <v>17</v>
      </c>
      <c r="W7" s="24"/>
      <c r="X7" s="43" t="s">
        <v>104</v>
      </c>
    </row>
    <row r="8" spans="1:32" ht="17.45" customHeight="1" x14ac:dyDescent="0.25">
      <c r="B8" s="23">
        <v>3</v>
      </c>
      <c r="C8" s="25" t="s">
        <v>18</v>
      </c>
      <c r="D8" s="24" t="s">
        <v>111</v>
      </c>
      <c r="E8" s="24" t="s">
        <v>19</v>
      </c>
      <c r="F8" s="118">
        <v>1006</v>
      </c>
      <c r="G8" s="24" t="s">
        <v>86</v>
      </c>
      <c r="H8" s="24">
        <v>36300</v>
      </c>
      <c r="I8" s="128">
        <v>1800000</v>
      </c>
      <c r="J8" s="132" t="s">
        <v>355</v>
      </c>
      <c r="K8" s="137">
        <v>42648</v>
      </c>
      <c r="M8" s="128">
        <f t="shared" si="0"/>
        <v>42648</v>
      </c>
      <c r="N8" s="128">
        <f t="shared" si="1"/>
        <v>0</v>
      </c>
      <c r="O8" s="43" t="s">
        <v>191</v>
      </c>
      <c r="P8" s="128">
        <v>2009524</v>
      </c>
      <c r="R8" s="128">
        <v>1842648</v>
      </c>
      <c r="S8" s="128">
        <f t="shared" si="2"/>
        <v>166876</v>
      </c>
      <c r="T8" s="57">
        <f t="shared" si="3"/>
        <v>8.3042551370374279E-2</v>
      </c>
      <c r="U8" s="58" t="s">
        <v>324</v>
      </c>
      <c r="V8" s="24" t="s">
        <v>107</v>
      </c>
      <c r="W8" s="24"/>
      <c r="X8" s="43" t="s">
        <v>108</v>
      </c>
      <c r="AD8" s="31">
        <v>56</v>
      </c>
      <c r="AE8" s="56"/>
      <c r="AF8" s="125"/>
    </row>
    <row r="9" spans="1:32" ht="17.45" customHeight="1" x14ac:dyDescent="0.25">
      <c r="B9" s="23">
        <v>4</v>
      </c>
      <c r="C9" s="25" t="s">
        <v>20</v>
      </c>
      <c r="D9" s="24" t="s">
        <v>112</v>
      </c>
      <c r="E9" s="24" t="s">
        <v>21</v>
      </c>
      <c r="F9" s="118">
        <v>1301</v>
      </c>
      <c r="G9" s="24" t="s">
        <v>86</v>
      </c>
      <c r="H9" s="24">
        <v>328</v>
      </c>
      <c r="I9" s="128">
        <v>1333333</v>
      </c>
      <c r="J9" s="132"/>
      <c r="M9" s="128">
        <f t="shared" si="0"/>
        <v>0</v>
      </c>
      <c r="N9" s="128">
        <f t="shared" si="1"/>
        <v>0</v>
      </c>
      <c r="O9" s="43" t="s">
        <v>340</v>
      </c>
      <c r="P9" s="128">
        <v>1380952</v>
      </c>
      <c r="R9" s="128">
        <v>1333333</v>
      </c>
      <c r="S9" s="128">
        <f t="shared" si="2"/>
        <v>47619</v>
      </c>
      <c r="T9" s="57">
        <f t="shared" si="3"/>
        <v>3.4482733650409284E-2</v>
      </c>
      <c r="U9" s="58" t="s">
        <v>323</v>
      </c>
      <c r="V9" s="24" t="s">
        <v>109</v>
      </c>
      <c r="W9" s="24"/>
      <c r="X9" s="43" t="s">
        <v>110</v>
      </c>
      <c r="AD9" s="31">
        <v>65</v>
      </c>
      <c r="AE9" s="56"/>
      <c r="AF9" s="125"/>
    </row>
    <row r="10" spans="1:32" ht="17.45" customHeight="1" x14ac:dyDescent="0.25">
      <c r="B10" s="23">
        <v>5</v>
      </c>
      <c r="C10" s="20" t="s">
        <v>71</v>
      </c>
      <c r="D10" s="20" t="s">
        <v>113</v>
      </c>
      <c r="E10" s="67" t="s">
        <v>73</v>
      </c>
      <c r="F10" s="119">
        <v>1209</v>
      </c>
      <c r="G10" s="67" t="s">
        <v>88</v>
      </c>
      <c r="H10" s="82">
        <v>7076</v>
      </c>
      <c r="I10" s="128">
        <v>1499048</v>
      </c>
      <c r="J10" s="133" t="s">
        <v>355</v>
      </c>
      <c r="K10" s="137">
        <v>17500</v>
      </c>
      <c r="M10" s="128">
        <f t="shared" si="0"/>
        <v>17500</v>
      </c>
      <c r="N10" s="128">
        <f t="shared" si="1"/>
        <v>0</v>
      </c>
      <c r="O10" s="43" t="s">
        <v>344</v>
      </c>
      <c r="P10" s="128">
        <v>1600000</v>
      </c>
      <c r="R10" s="128">
        <v>1516548</v>
      </c>
      <c r="S10" s="128">
        <f t="shared" si="2"/>
        <v>83452</v>
      </c>
      <c r="T10" s="57">
        <f t="shared" si="3"/>
        <v>5.2157500000000002E-2</v>
      </c>
      <c r="U10" s="58" t="s">
        <v>324</v>
      </c>
      <c r="V10" s="20" t="s">
        <v>101</v>
      </c>
      <c r="W10" s="20"/>
      <c r="X10" s="20" t="s">
        <v>101</v>
      </c>
      <c r="AD10" s="31">
        <v>63</v>
      </c>
      <c r="AE10" s="56"/>
      <c r="AF10" s="125"/>
    </row>
    <row r="11" spans="1:32" ht="17.45" customHeight="1" x14ac:dyDescent="0.25">
      <c r="A11" s="43">
        <v>12</v>
      </c>
      <c r="B11" s="23">
        <v>6</v>
      </c>
      <c r="C11" s="20" t="s">
        <v>74</v>
      </c>
      <c r="D11" s="20" t="s">
        <v>75</v>
      </c>
      <c r="E11" s="67" t="s">
        <v>76</v>
      </c>
      <c r="F11" s="119">
        <v>1301</v>
      </c>
      <c r="G11" s="96" t="s">
        <v>86</v>
      </c>
      <c r="H11" s="97">
        <v>2122</v>
      </c>
      <c r="I11" s="128">
        <v>1886857</v>
      </c>
      <c r="J11" s="133"/>
      <c r="M11" s="128">
        <f t="shared" si="0"/>
        <v>0</v>
      </c>
      <c r="N11" s="128">
        <f t="shared" si="1"/>
        <v>0</v>
      </c>
      <c r="O11" s="43" t="s">
        <v>340</v>
      </c>
      <c r="P11" s="128">
        <v>2019048</v>
      </c>
      <c r="R11" s="128">
        <v>1886857</v>
      </c>
      <c r="S11" s="128">
        <f t="shared" si="2"/>
        <v>132191</v>
      </c>
      <c r="T11" s="57">
        <f t="shared" si="3"/>
        <v>6.5471945193972605E-2</v>
      </c>
      <c r="U11" s="98" t="s">
        <v>95</v>
      </c>
      <c r="V11" s="100" t="s">
        <v>101</v>
      </c>
      <c r="W11" s="100"/>
      <c r="X11" s="100" t="s">
        <v>101</v>
      </c>
      <c r="AD11" s="31">
        <v>52</v>
      </c>
      <c r="AE11" s="56"/>
      <c r="AF11" s="125"/>
    </row>
    <row r="12" spans="1:32" ht="17.45" customHeight="1" x14ac:dyDescent="0.25">
      <c r="B12" s="23">
        <v>7</v>
      </c>
      <c r="C12" s="21" t="s">
        <v>11</v>
      </c>
      <c r="D12" s="20" t="s">
        <v>78</v>
      </c>
      <c r="E12" s="67" t="s">
        <v>79</v>
      </c>
      <c r="F12" s="119">
        <v>1301</v>
      </c>
      <c r="G12" s="67" t="s">
        <v>86</v>
      </c>
      <c r="H12" s="82">
        <v>3093</v>
      </c>
      <c r="I12" s="128">
        <v>1809524</v>
      </c>
      <c r="J12" s="133"/>
      <c r="M12" s="128">
        <f t="shared" si="0"/>
        <v>0</v>
      </c>
      <c r="N12" s="128">
        <f t="shared" si="1"/>
        <v>1809524</v>
      </c>
      <c r="R12" s="128" t="b">
        <f>IF($O12&lt;&gt;0,SUM(I12,M12,0))</f>
        <v>0</v>
      </c>
      <c r="S12" s="128">
        <f t="shared" si="2"/>
        <v>0</v>
      </c>
      <c r="T12" s="57" t="e">
        <f t="shared" si="3"/>
        <v>#DIV/0!</v>
      </c>
      <c r="V12" s="20" t="s">
        <v>102</v>
      </c>
      <c r="W12" s="20"/>
      <c r="X12" s="20" t="s">
        <v>100</v>
      </c>
      <c r="AE12" s="56"/>
      <c r="AF12" s="125"/>
    </row>
    <row r="13" spans="1:32" ht="17.45" customHeight="1" x14ac:dyDescent="0.25">
      <c r="B13" s="23">
        <v>8</v>
      </c>
      <c r="C13" s="21" t="s">
        <v>80</v>
      </c>
      <c r="D13" s="20" t="s">
        <v>81</v>
      </c>
      <c r="E13" s="67" t="s">
        <v>82</v>
      </c>
      <c r="F13" s="119">
        <v>1304</v>
      </c>
      <c r="G13" s="67" t="s">
        <v>86</v>
      </c>
      <c r="H13" s="82">
        <v>1432</v>
      </c>
      <c r="I13" s="128">
        <v>1523810</v>
      </c>
      <c r="J13" s="133" t="s">
        <v>356</v>
      </c>
      <c r="K13" s="137">
        <v>6000</v>
      </c>
      <c r="M13" s="128">
        <f t="shared" si="0"/>
        <v>6000</v>
      </c>
      <c r="N13" s="128">
        <f t="shared" si="1"/>
        <v>0</v>
      </c>
      <c r="O13" s="43" t="s">
        <v>341</v>
      </c>
      <c r="P13" s="128">
        <v>1638095</v>
      </c>
      <c r="R13" s="128">
        <v>1529810</v>
      </c>
      <c r="S13" s="128">
        <f t="shared" si="2"/>
        <v>108285</v>
      </c>
      <c r="T13" s="57">
        <f t="shared" si="3"/>
        <v>6.6104224724451266E-2</v>
      </c>
      <c r="U13" s="58" t="s">
        <v>323</v>
      </c>
      <c r="V13" s="20" t="s">
        <v>102</v>
      </c>
      <c r="W13" s="20"/>
      <c r="X13" s="20" t="s">
        <v>100</v>
      </c>
      <c r="AD13" s="31">
        <v>53</v>
      </c>
      <c r="AE13" s="56"/>
      <c r="AF13" s="125"/>
    </row>
    <row r="14" spans="1:32" ht="17.45" customHeight="1" x14ac:dyDescent="0.25">
      <c r="B14" s="23">
        <v>9</v>
      </c>
      <c r="C14" s="21" t="s">
        <v>83</v>
      </c>
      <c r="D14" s="20" t="s">
        <v>84</v>
      </c>
      <c r="E14" s="68" t="s">
        <v>85</v>
      </c>
      <c r="F14" s="19">
        <v>1305</v>
      </c>
      <c r="G14" s="68" t="s">
        <v>86</v>
      </c>
      <c r="H14" s="83">
        <v>1445</v>
      </c>
      <c r="I14" s="128">
        <v>2857143</v>
      </c>
      <c r="J14" s="133"/>
      <c r="M14" s="128">
        <f t="shared" si="0"/>
        <v>0</v>
      </c>
      <c r="N14" s="128">
        <f t="shared" si="1"/>
        <v>2857143</v>
      </c>
      <c r="R14" s="128" t="b">
        <f>IF($O14&lt;&gt;0,SUM(I14,M14,0))</f>
        <v>0</v>
      </c>
      <c r="S14" s="128">
        <f t="shared" si="2"/>
        <v>0</v>
      </c>
      <c r="T14" s="57" t="e">
        <f t="shared" si="3"/>
        <v>#DIV/0!</v>
      </c>
      <c r="V14" s="20" t="s">
        <v>102</v>
      </c>
      <c r="W14" s="20"/>
      <c r="X14" s="20" t="s">
        <v>99</v>
      </c>
      <c r="AE14" s="56"/>
      <c r="AF14" s="125"/>
    </row>
    <row r="15" spans="1:32" ht="17.45" customHeight="1" x14ac:dyDescent="0.25">
      <c r="B15" s="23">
        <v>10</v>
      </c>
      <c r="C15" s="21" t="s">
        <v>23</v>
      </c>
      <c r="D15" s="20" t="s">
        <v>335</v>
      </c>
      <c r="E15" s="68" t="s">
        <v>67</v>
      </c>
      <c r="F15" s="19">
        <v>1203</v>
      </c>
      <c r="G15" s="68" t="s">
        <v>86</v>
      </c>
      <c r="H15" s="83">
        <v>27000</v>
      </c>
      <c r="I15" s="134"/>
      <c r="J15" s="133" t="s">
        <v>25</v>
      </c>
      <c r="K15" s="137">
        <v>1072667</v>
      </c>
      <c r="M15" s="128">
        <f t="shared" ref="M15:M39" si="4">SUM(K15:L15)</f>
        <v>1072667</v>
      </c>
      <c r="N15" s="128">
        <f t="shared" si="1"/>
        <v>0</v>
      </c>
      <c r="O15" s="43" t="s">
        <v>345</v>
      </c>
      <c r="P15" s="128">
        <v>1142857</v>
      </c>
      <c r="R15" s="128">
        <v>1072667</v>
      </c>
      <c r="S15" s="128">
        <f t="shared" ref="S15:S39" si="5">SUM(P15:Q15)-R15</f>
        <v>70190</v>
      </c>
      <c r="T15" s="57">
        <f t="shared" ref="T15:T39" si="6">S15/SUM(P15:Q15)</f>
        <v>6.141625767703221E-2</v>
      </c>
      <c r="U15" s="58" t="s">
        <v>95</v>
      </c>
      <c r="V15" s="20" t="s">
        <v>336</v>
      </c>
      <c r="W15" s="20" t="s">
        <v>336</v>
      </c>
      <c r="X15" s="20" t="s">
        <v>337</v>
      </c>
      <c r="AD15" s="31">
        <v>72</v>
      </c>
      <c r="AE15" s="56"/>
      <c r="AF15" s="125"/>
    </row>
    <row r="16" spans="1:32" s="151" customFormat="1" ht="17.45" customHeight="1" x14ac:dyDescent="0.25">
      <c r="B16" s="75">
        <v>11</v>
      </c>
      <c r="C16" s="21" t="s">
        <v>9</v>
      </c>
      <c r="D16" s="20" t="s">
        <v>338</v>
      </c>
      <c r="E16" s="67" t="s">
        <v>77</v>
      </c>
      <c r="F16" s="119">
        <v>1209</v>
      </c>
      <c r="G16" s="67" t="s">
        <v>87</v>
      </c>
      <c r="H16" s="82">
        <v>11233</v>
      </c>
      <c r="I16" s="152"/>
      <c r="J16" s="133" t="s">
        <v>89</v>
      </c>
      <c r="K16" s="153">
        <v>1339333</v>
      </c>
      <c r="L16" s="154"/>
      <c r="M16" s="155">
        <f t="shared" si="4"/>
        <v>1339333</v>
      </c>
      <c r="N16" s="155">
        <f t="shared" si="1"/>
        <v>0</v>
      </c>
      <c r="O16" s="151" t="s">
        <v>343</v>
      </c>
      <c r="P16" s="155">
        <v>1409524</v>
      </c>
      <c r="Q16" s="155"/>
      <c r="R16" s="153">
        <v>1339333</v>
      </c>
      <c r="S16" s="155">
        <f t="shared" ref="S16" si="7">SUM(P16:Q16)-R16</f>
        <v>70191</v>
      </c>
      <c r="T16" s="156">
        <f t="shared" ref="T16" si="8">S16/SUM(P16:Q16)</f>
        <v>4.9797662189505112E-2</v>
      </c>
      <c r="U16" s="157" t="s">
        <v>323</v>
      </c>
      <c r="V16" s="20" t="s">
        <v>90</v>
      </c>
      <c r="W16" s="20" t="s">
        <v>90</v>
      </c>
      <c r="X16" s="20" t="s">
        <v>354</v>
      </c>
      <c r="Y16" s="158"/>
      <c r="Z16" s="158"/>
      <c r="AA16" s="158"/>
      <c r="AD16" s="159">
        <v>60</v>
      </c>
      <c r="AE16" s="158"/>
      <c r="AF16" s="160"/>
    </row>
    <row r="17" spans="2:32" ht="17.45" customHeight="1" x14ac:dyDescent="0.25">
      <c r="B17" s="23">
        <v>12</v>
      </c>
      <c r="C17" s="21" t="s">
        <v>116</v>
      </c>
      <c r="D17" s="20" t="s">
        <v>117</v>
      </c>
      <c r="E17" s="67" t="s">
        <v>77</v>
      </c>
      <c r="F17" s="119">
        <v>1209</v>
      </c>
      <c r="G17" s="67" t="s">
        <v>86</v>
      </c>
      <c r="H17" s="82" t="s">
        <v>118</v>
      </c>
      <c r="I17" s="134"/>
      <c r="J17" s="133" t="s">
        <v>191</v>
      </c>
      <c r="K17" s="137">
        <v>2544762</v>
      </c>
      <c r="M17" s="128">
        <f t="shared" si="4"/>
        <v>2544762</v>
      </c>
      <c r="N17" s="128">
        <f t="shared" si="1"/>
        <v>0</v>
      </c>
      <c r="O17" s="43" t="s">
        <v>192</v>
      </c>
      <c r="P17" s="128">
        <v>2571429</v>
      </c>
      <c r="R17" s="128">
        <v>2544762</v>
      </c>
      <c r="S17" s="128">
        <f t="shared" si="5"/>
        <v>26667</v>
      </c>
      <c r="T17" s="57">
        <f t="shared" si="6"/>
        <v>1.0370498271583621E-2</v>
      </c>
      <c r="U17" s="58" t="s">
        <v>95</v>
      </c>
      <c r="V17" s="20" t="s">
        <v>330</v>
      </c>
      <c r="W17" s="20" t="s">
        <v>197</v>
      </c>
      <c r="X17" s="20" t="s">
        <v>8</v>
      </c>
      <c r="AD17" s="31">
        <v>51</v>
      </c>
      <c r="AE17" s="56"/>
      <c r="AF17" s="125"/>
    </row>
    <row r="18" spans="2:32" ht="17.45" customHeight="1" x14ac:dyDescent="0.25">
      <c r="B18" s="23">
        <v>13</v>
      </c>
      <c r="C18" s="21" t="s">
        <v>119</v>
      </c>
      <c r="D18" s="20" t="s">
        <v>120</v>
      </c>
      <c r="E18" s="67" t="s">
        <v>121</v>
      </c>
      <c r="F18" s="119">
        <v>1304</v>
      </c>
      <c r="G18" s="67" t="s">
        <v>92</v>
      </c>
      <c r="H18" s="82">
        <v>2239</v>
      </c>
      <c r="I18" s="134"/>
      <c r="J18" s="133" t="s">
        <v>192</v>
      </c>
      <c r="K18" s="137">
        <v>1451298</v>
      </c>
      <c r="M18" s="128">
        <f t="shared" si="4"/>
        <v>1451298</v>
      </c>
      <c r="N18" s="128">
        <f t="shared" si="1"/>
        <v>1451298</v>
      </c>
      <c r="R18" s="128" t="b">
        <f>IF($O18&lt;&gt;0,SUM(I18,M18,0))</f>
        <v>0</v>
      </c>
      <c r="S18" s="128">
        <f t="shared" si="5"/>
        <v>0</v>
      </c>
      <c r="T18" s="57" t="e">
        <f t="shared" si="6"/>
        <v>#DIV/0!</v>
      </c>
      <c r="V18" s="20" t="s">
        <v>198</v>
      </c>
      <c r="W18" s="20" t="s">
        <v>198</v>
      </c>
      <c r="X18" s="20" t="s">
        <v>108</v>
      </c>
    </row>
    <row r="19" spans="2:32" ht="17.45" customHeight="1" x14ac:dyDescent="0.25">
      <c r="B19" s="23">
        <v>14</v>
      </c>
      <c r="C19" s="21" t="s">
        <v>122</v>
      </c>
      <c r="D19" s="20" t="s">
        <v>123</v>
      </c>
      <c r="E19" s="67" t="s">
        <v>124</v>
      </c>
      <c r="F19" s="119">
        <v>1303</v>
      </c>
      <c r="G19" s="67" t="s">
        <v>86</v>
      </c>
      <c r="H19" s="82">
        <v>621</v>
      </c>
      <c r="I19" s="134"/>
      <c r="J19" s="133" t="s">
        <v>192</v>
      </c>
      <c r="K19" s="137">
        <v>2308442</v>
      </c>
      <c r="M19" s="128">
        <f t="shared" si="4"/>
        <v>2308442</v>
      </c>
      <c r="N19" s="128">
        <f t="shared" si="1"/>
        <v>2308442</v>
      </c>
      <c r="R19" s="128" t="b">
        <f>IF($O19&lt;&gt;0,SUM(I19,M19,0))</f>
        <v>0</v>
      </c>
      <c r="S19" s="128">
        <f t="shared" si="5"/>
        <v>0</v>
      </c>
      <c r="T19" s="57" t="e">
        <f t="shared" si="6"/>
        <v>#DIV/0!</v>
      </c>
      <c r="V19" s="20" t="s">
        <v>198</v>
      </c>
      <c r="W19" s="20" t="s">
        <v>198</v>
      </c>
      <c r="X19" s="20" t="s">
        <v>108</v>
      </c>
    </row>
    <row r="20" spans="2:32" ht="17.45" customHeight="1" x14ac:dyDescent="0.25">
      <c r="B20" s="23">
        <v>15</v>
      </c>
      <c r="C20" s="21" t="s">
        <v>125</v>
      </c>
      <c r="D20" s="20" t="s">
        <v>126</v>
      </c>
      <c r="E20" s="67" t="s">
        <v>127</v>
      </c>
      <c r="F20" s="119">
        <v>1301</v>
      </c>
      <c r="G20" s="67" t="s">
        <v>86</v>
      </c>
      <c r="H20" s="82">
        <v>449</v>
      </c>
      <c r="I20" s="134"/>
      <c r="J20" s="133" t="s">
        <v>192</v>
      </c>
      <c r="K20" s="137">
        <v>2590632</v>
      </c>
      <c r="M20" s="128">
        <f t="shared" si="4"/>
        <v>2590632</v>
      </c>
      <c r="N20" s="128">
        <f t="shared" ref="N20:N39" si="9">I20+M20-R20</f>
        <v>0</v>
      </c>
      <c r="O20" s="43" t="s">
        <v>342</v>
      </c>
      <c r="P20" s="128">
        <v>2685715</v>
      </c>
      <c r="R20" s="128">
        <v>2590632</v>
      </c>
      <c r="S20" s="128">
        <f t="shared" si="5"/>
        <v>95083</v>
      </c>
      <c r="T20" s="57">
        <f t="shared" si="6"/>
        <v>3.5403235265097005E-2</v>
      </c>
      <c r="U20" s="58" t="s">
        <v>95</v>
      </c>
      <c r="V20" s="20" t="s">
        <v>198</v>
      </c>
      <c r="W20" s="20" t="s">
        <v>198</v>
      </c>
      <c r="X20" s="20" t="s">
        <v>108</v>
      </c>
      <c r="AD20" s="31">
        <v>57</v>
      </c>
      <c r="AE20" s="56"/>
      <c r="AF20" s="125"/>
    </row>
    <row r="21" spans="2:32" ht="17.45" customHeight="1" x14ac:dyDescent="0.25">
      <c r="B21" s="23">
        <v>16</v>
      </c>
      <c r="C21" s="21" t="s">
        <v>128</v>
      </c>
      <c r="D21" s="20" t="s">
        <v>129</v>
      </c>
      <c r="E21" s="67" t="s">
        <v>130</v>
      </c>
      <c r="F21" s="119">
        <v>1304</v>
      </c>
      <c r="G21" s="67" t="s">
        <v>86</v>
      </c>
      <c r="H21" s="82">
        <v>3115</v>
      </c>
      <c r="I21" s="134"/>
      <c r="J21" s="133" t="s">
        <v>193</v>
      </c>
      <c r="K21" s="137">
        <v>2039787</v>
      </c>
      <c r="M21" s="128">
        <f t="shared" si="4"/>
        <v>2039787</v>
      </c>
      <c r="N21" s="128">
        <f t="shared" si="9"/>
        <v>0</v>
      </c>
      <c r="O21" s="43" t="s">
        <v>346</v>
      </c>
      <c r="P21" s="128">
        <v>2148571</v>
      </c>
      <c r="R21" s="128">
        <v>2039787</v>
      </c>
      <c r="S21" s="128">
        <f t="shared" si="5"/>
        <v>108784</v>
      </c>
      <c r="T21" s="57">
        <f t="shared" si="6"/>
        <v>5.0630861163070709E-2</v>
      </c>
      <c r="U21" s="58" t="s">
        <v>325</v>
      </c>
      <c r="V21" s="20" t="s">
        <v>199</v>
      </c>
      <c r="W21" s="20" t="s">
        <v>199</v>
      </c>
      <c r="X21" s="20" t="s">
        <v>199</v>
      </c>
      <c r="AD21" s="31">
        <v>74</v>
      </c>
      <c r="AE21" s="56"/>
      <c r="AF21" s="125"/>
    </row>
    <row r="22" spans="2:32" ht="17.45" customHeight="1" x14ac:dyDescent="0.25">
      <c r="B22" s="23">
        <v>17</v>
      </c>
      <c r="C22" s="21" t="s">
        <v>94</v>
      </c>
      <c r="D22" s="20" t="s">
        <v>131</v>
      </c>
      <c r="E22" s="67" t="s">
        <v>132</v>
      </c>
      <c r="F22" s="119">
        <v>1301</v>
      </c>
      <c r="G22" s="67" t="s">
        <v>86</v>
      </c>
      <c r="H22" s="82">
        <v>3054</v>
      </c>
      <c r="I22" s="134"/>
      <c r="J22" s="133" t="s">
        <v>194</v>
      </c>
      <c r="K22" s="137">
        <v>1262066</v>
      </c>
      <c r="M22" s="128">
        <f t="shared" si="4"/>
        <v>1262066</v>
      </c>
      <c r="N22" s="128">
        <f t="shared" si="9"/>
        <v>1262066</v>
      </c>
      <c r="R22" s="128" t="b">
        <f>IF($O22&lt;&gt;0,SUM(I22,M22,0))</f>
        <v>0</v>
      </c>
      <c r="S22" s="128">
        <f t="shared" si="5"/>
        <v>0</v>
      </c>
      <c r="T22" s="57" t="e">
        <f t="shared" si="6"/>
        <v>#DIV/0!</v>
      </c>
      <c r="V22" s="20" t="s">
        <v>8</v>
      </c>
      <c r="W22" s="20" t="s">
        <v>8</v>
      </c>
      <c r="X22" s="20" t="s">
        <v>8</v>
      </c>
    </row>
    <row r="23" spans="2:32" ht="17.45" customHeight="1" x14ac:dyDescent="0.25">
      <c r="B23" s="23">
        <v>18</v>
      </c>
      <c r="C23" s="21" t="s">
        <v>133</v>
      </c>
      <c r="D23" s="20" t="s">
        <v>134</v>
      </c>
      <c r="E23" s="67" t="s">
        <v>135</v>
      </c>
      <c r="F23" s="119">
        <v>1302</v>
      </c>
      <c r="G23" s="67" t="s">
        <v>86</v>
      </c>
      <c r="H23" s="82">
        <v>2358</v>
      </c>
      <c r="I23" s="134"/>
      <c r="J23" s="133" t="s">
        <v>194</v>
      </c>
      <c r="K23" s="137">
        <v>1479143</v>
      </c>
      <c r="M23" s="128">
        <f t="shared" si="4"/>
        <v>1479143</v>
      </c>
      <c r="N23" s="128">
        <f t="shared" si="9"/>
        <v>0</v>
      </c>
      <c r="O23" s="43" t="s">
        <v>195</v>
      </c>
      <c r="P23" s="128">
        <v>1590476</v>
      </c>
      <c r="R23" s="128">
        <v>1479143</v>
      </c>
      <c r="S23" s="128">
        <f t="shared" si="5"/>
        <v>111333</v>
      </c>
      <c r="T23" s="57">
        <f t="shared" si="6"/>
        <v>6.9999798802371116E-2</v>
      </c>
      <c r="U23" s="58" t="s">
        <v>324</v>
      </c>
      <c r="V23" s="20" t="s">
        <v>8</v>
      </c>
      <c r="W23" s="20" t="s">
        <v>8</v>
      </c>
      <c r="X23" s="20" t="s">
        <v>8</v>
      </c>
      <c r="AD23" s="31">
        <v>61</v>
      </c>
      <c r="AE23" s="56"/>
      <c r="AF23" s="125"/>
    </row>
    <row r="24" spans="2:32" ht="17.45" customHeight="1" x14ac:dyDescent="0.25">
      <c r="B24" s="23">
        <v>19</v>
      </c>
      <c r="C24" s="21" t="s">
        <v>11</v>
      </c>
      <c r="D24" s="20" t="s">
        <v>136</v>
      </c>
      <c r="E24" s="67" t="s">
        <v>137</v>
      </c>
      <c r="F24" s="119">
        <v>1301</v>
      </c>
      <c r="G24" s="67" t="s">
        <v>87</v>
      </c>
      <c r="H24" s="82">
        <v>2971</v>
      </c>
      <c r="I24" s="134"/>
      <c r="J24" s="133" t="s">
        <v>194</v>
      </c>
      <c r="K24" s="137">
        <v>1781333</v>
      </c>
      <c r="M24" s="128">
        <f t="shared" si="4"/>
        <v>1781333</v>
      </c>
      <c r="N24" s="128">
        <f t="shared" si="9"/>
        <v>1781333</v>
      </c>
      <c r="R24" s="128" t="b">
        <f>IF($O24&lt;&gt;0,SUM(I24,M24,0))</f>
        <v>0</v>
      </c>
      <c r="S24" s="128">
        <f t="shared" si="5"/>
        <v>0</v>
      </c>
      <c r="T24" s="57" t="e">
        <f t="shared" si="6"/>
        <v>#DIV/0!</v>
      </c>
      <c r="V24" s="20" t="s">
        <v>8</v>
      </c>
      <c r="W24" s="20" t="s">
        <v>8</v>
      </c>
      <c r="X24" s="20" t="s">
        <v>8</v>
      </c>
    </row>
    <row r="25" spans="2:32" ht="17.45" customHeight="1" x14ac:dyDescent="0.25">
      <c r="B25" s="23">
        <v>20</v>
      </c>
      <c r="C25" s="21" t="s">
        <v>138</v>
      </c>
      <c r="D25" s="20" t="s">
        <v>139</v>
      </c>
      <c r="E25" s="67" t="s">
        <v>140</v>
      </c>
      <c r="F25" s="119">
        <v>1301</v>
      </c>
      <c r="G25" s="67" t="s">
        <v>92</v>
      </c>
      <c r="H25" s="82">
        <v>926</v>
      </c>
      <c r="I25" s="134"/>
      <c r="J25" s="133" t="s">
        <v>194</v>
      </c>
      <c r="K25" s="137">
        <v>1342095</v>
      </c>
      <c r="M25" s="128">
        <f t="shared" si="4"/>
        <v>1342095</v>
      </c>
      <c r="N25" s="128">
        <f t="shared" si="9"/>
        <v>0</v>
      </c>
      <c r="O25" s="43" t="s">
        <v>194</v>
      </c>
      <c r="P25" s="128">
        <v>1447619</v>
      </c>
      <c r="R25" s="128">
        <v>1342095</v>
      </c>
      <c r="S25" s="128">
        <f t="shared" si="5"/>
        <v>105524</v>
      </c>
      <c r="T25" s="57">
        <f t="shared" si="6"/>
        <v>7.2894870818910218E-2</v>
      </c>
      <c r="U25" s="58" t="s">
        <v>95</v>
      </c>
      <c r="V25" s="20" t="s">
        <v>8</v>
      </c>
      <c r="W25" s="20" t="s">
        <v>8</v>
      </c>
      <c r="X25" s="20" t="s">
        <v>8</v>
      </c>
      <c r="AD25" s="31">
        <v>58</v>
      </c>
      <c r="AE25" s="56"/>
      <c r="AF25" s="125"/>
    </row>
    <row r="26" spans="2:32" ht="17.45" customHeight="1" x14ac:dyDescent="0.25">
      <c r="B26" s="23">
        <v>21</v>
      </c>
      <c r="C26" s="21" t="s">
        <v>141</v>
      </c>
      <c r="D26" s="20" t="s">
        <v>142</v>
      </c>
      <c r="E26" s="67" t="s">
        <v>143</v>
      </c>
      <c r="F26" s="119">
        <v>1304</v>
      </c>
      <c r="G26" s="67" t="s">
        <v>86</v>
      </c>
      <c r="H26" s="82">
        <v>3139</v>
      </c>
      <c r="I26" s="134"/>
      <c r="J26" s="133" t="s">
        <v>194</v>
      </c>
      <c r="K26" s="137">
        <v>1751238</v>
      </c>
      <c r="M26" s="128">
        <f t="shared" si="4"/>
        <v>1751238</v>
      </c>
      <c r="N26" s="128">
        <f t="shared" si="9"/>
        <v>1751238</v>
      </c>
      <c r="R26" s="128" t="b">
        <f>IF($O26&lt;&gt;0,SUM(I26,M26,0))</f>
        <v>0</v>
      </c>
      <c r="S26" s="128">
        <f t="shared" si="5"/>
        <v>0</v>
      </c>
      <c r="T26" s="57" t="e">
        <f t="shared" si="6"/>
        <v>#DIV/0!</v>
      </c>
      <c r="V26" s="20" t="s">
        <v>8</v>
      </c>
      <c r="W26" s="20" t="s">
        <v>8</v>
      </c>
      <c r="X26" s="20" t="s">
        <v>8</v>
      </c>
    </row>
    <row r="27" spans="2:32" ht="17.45" customHeight="1" x14ac:dyDescent="0.25">
      <c r="B27" s="23">
        <v>22</v>
      </c>
      <c r="C27" s="21" t="s">
        <v>144</v>
      </c>
      <c r="D27" s="20" t="s">
        <v>145</v>
      </c>
      <c r="E27" s="67" t="s">
        <v>146</v>
      </c>
      <c r="F27" s="119">
        <v>1303</v>
      </c>
      <c r="G27" s="67" t="s">
        <v>86</v>
      </c>
      <c r="H27" s="82">
        <v>530</v>
      </c>
      <c r="I27" s="134"/>
      <c r="J27" s="133" t="s">
        <v>194</v>
      </c>
      <c r="K27" s="137">
        <v>2892857</v>
      </c>
      <c r="M27" s="128">
        <f t="shared" si="4"/>
        <v>2892857</v>
      </c>
      <c r="N27" s="128">
        <f t="shared" si="9"/>
        <v>2892857</v>
      </c>
      <c r="R27" s="128" t="b">
        <f>IF($O27&lt;&gt;0,SUM(I27,M27,0))</f>
        <v>0</v>
      </c>
      <c r="S27" s="128">
        <f t="shared" si="5"/>
        <v>0</v>
      </c>
      <c r="T27" s="57" t="e">
        <f t="shared" si="6"/>
        <v>#DIV/0!</v>
      </c>
      <c r="V27" s="20" t="s">
        <v>8</v>
      </c>
      <c r="W27" s="20" t="s">
        <v>8</v>
      </c>
      <c r="X27" s="20" t="s">
        <v>8</v>
      </c>
    </row>
    <row r="28" spans="2:32" ht="17.45" customHeight="1" x14ac:dyDescent="0.25">
      <c r="B28" s="23">
        <v>23</v>
      </c>
      <c r="C28" s="21" t="s">
        <v>11</v>
      </c>
      <c r="D28" s="20" t="s">
        <v>147</v>
      </c>
      <c r="E28" s="67" t="s">
        <v>148</v>
      </c>
      <c r="F28" s="119">
        <v>1301</v>
      </c>
      <c r="G28" s="67" t="s">
        <v>87</v>
      </c>
      <c r="H28" s="82">
        <v>4360</v>
      </c>
      <c r="I28" s="134"/>
      <c r="J28" s="133" t="s">
        <v>195</v>
      </c>
      <c r="K28" s="137">
        <v>1770667</v>
      </c>
      <c r="M28" s="128">
        <f t="shared" si="4"/>
        <v>1770667</v>
      </c>
      <c r="N28" s="128">
        <f t="shared" si="9"/>
        <v>1770667</v>
      </c>
      <c r="R28" s="128" t="b">
        <f>IF($O28&lt;&gt;0,SUM(I28,M28,0))</f>
        <v>0</v>
      </c>
      <c r="S28" s="128">
        <f t="shared" si="5"/>
        <v>0</v>
      </c>
      <c r="T28" s="57" t="e">
        <f t="shared" si="6"/>
        <v>#DIV/0!</v>
      </c>
      <c r="V28" s="20" t="s">
        <v>200</v>
      </c>
      <c r="W28" s="20" t="s">
        <v>200</v>
      </c>
      <c r="X28" s="20" t="s">
        <v>200</v>
      </c>
    </row>
    <row r="29" spans="2:32" ht="17.45" customHeight="1" x14ac:dyDescent="0.25">
      <c r="B29" s="23">
        <v>24</v>
      </c>
      <c r="C29" s="21" t="s">
        <v>149</v>
      </c>
      <c r="D29" s="20" t="s">
        <v>150</v>
      </c>
      <c r="E29" s="67" t="s">
        <v>151</v>
      </c>
      <c r="F29" s="119">
        <v>1304</v>
      </c>
      <c r="G29" s="67" t="s">
        <v>87</v>
      </c>
      <c r="H29" s="82">
        <v>4512</v>
      </c>
      <c r="I29" s="134"/>
      <c r="J29" s="133" t="s">
        <v>195</v>
      </c>
      <c r="K29" s="137">
        <v>1110167</v>
      </c>
      <c r="M29" s="128">
        <f t="shared" si="4"/>
        <v>1110167</v>
      </c>
      <c r="N29" s="128">
        <f t="shared" si="9"/>
        <v>0</v>
      </c>
      <c r="O29" s="43" t="s">
        <v>341</v>
      </c>
      <c r="P29" s="128">
        <v>1171429</v>
      </c>
      <c r="R29" s="128">
        <v>1110167</v>
      </c>
      <c r="S29" s="128">
        <f t="shared" si="5"/>
        <v>61262</v>
      </c>
      <c r="T29" s="57">
        <f t="shared" si="6"/>
        <v>5.2296810135313364E-2</v>
      </c>
      <c r="U29" s="58" t="s">
        <v>323</v>
      </c>
      <c r="V29" s="20" t="s">
        <v>200</v>
      </c>
      <c r="W29" s="20" t="s">
        <v>200</v>
      </c>
      <c r="X29" s="20" t="s">
        <v>200</v>
      </c>
      <c r="AD29" s="31">
        <v>55</v>
      </c>
      <c r="AE29" s="56"/>
      <c r="AF29" s="125"/>
    </row>
    <row r="30" spans="2:32" ht="17.45" customHeight="1" x14ac:dyDescent="0.25">
      <c r="B30" s="23">
        <v>25</v>
      </c>
      <c r="C30" s="21" t="s">
        <v>133</v>
      </c>
      <c r="D30" s="20" t="s">
        <v>152</v>
      </c>
      <c r="E30" s="67" t="s">
        <v>153</v>
      </c>
      <c r="F30" s="119">
        <v>1303</v>
      </c>
      <c r="G30" s="67" t="s">
        <v>92</v>
      </c>
      <c r="H30" s="82">
        <v>4324</v>
      </c>
      <c r="I30" s="134"/>
      <c r="J30" s="133" t="s">
        <v>195</v>
      </c>
      <c r="K30" s="137">
        <v>1470286</v>
      </c>
      <c r="M30" s="128">
        <f t="shared" si="4"/>
        <v>1470286</v>
      </c>
      <c r="N30" s="128">
        <f t="shared" si="9"/>
        <v>0</v>
      </c>
      <c r="O30" s="43" t="s">
        <v>341</v>
      </c>
      <c r="P30" s="128">
        <v>1600000</v>
      </c>
      <c r="R30" s="128">
        <v>1470286</v>
      </c>
      <c r="S30" s="128">
        <f t="shared" si="5"/>
        <v>129714</v>
      </c>
      <c r="T30" s="57">
        <f t="shared" si="6"/>
        <v>8.1071249999999997E-2</v>
      </c>
      <c r="U30" s="58" t="s">
        <v>95</v>
      </c>
      <c r="V30" s="20" t="s">
        <v>200</v>
      </c>
      <c r="W30" s="20" t="s">
        <v>200</v>
      </c>
      <c r="X30" s="20" t="s">
        <v>200</v>
      </c>
      <c r="AD30" s="31">
        <v>54</v>
      </c>
      <c r="AE30" s="56"/>
      <c r="AF30" s="125"/>
    </row>
    <row r="31" spans="2:32" ht="17.45" customHeight="1" x14ac:dyDescent="0.25">
      <c r="B31" s="23">
        <v>26</v>
      </c>
      <c r="C31" s="21" t="s">
        <v>154</v>
      </c>
      <c r="D31" s="20" t="s">
        <v>155</v>
      </c>
      <c r="E31" s="67" t="s">
        <v>156</v>
      </c>
      <c r="F31" s="119">
        <v>1303</v>
      </c>
      <c r="G31" s="67" t="s">
        <v>92</v>
      </c>
      <c r="H31" s="82">
        <v>4666</v>
      </c>
      <c r="I31" s="134"/>
      <c r="J31" s="133" t="s">
        <v>195</v>
      </c>
      <c r="K31" s="137">
        <v>1916285</v>
      </c>
      <c r="M31" s="128">
        <f t="shared" si="4"/>
        <v>1916285</v>
      </c>
      <c r="N31" s="128">
        <f t="shared" si="9"/>
        <v>1916285</v>
      </c>
      <c r="R31" s="128" t="b">
        <f>IF($O31&lt;&gt;0,SUM(I31,M31,0))</f>
        <v>0</v>
      </c>
      <c r="S31" s="128">
        <f t="shared" si="5"/>
        <v>0</v>
      </c>
      <c r="T31" s="57" t="e">
        <f t="shared" si="6"/>
        <v>#DIV/0!</v>
      </c>
      <c r="V31" s="20" t="s">
        <v>200</v>
      </c>
      <c r="W31" s="20" t="s">
        <v>200</v>
      </c>
      <c r="X31" s="20" t="s">
        <v>200</v>
      </c>
    </row>
    <row r="32" spans="2:32" ht="17.45" customHeight="1" x14ac:dyDescent="0.25">
      <c r="B32" s="23">
        <v>27</v>
      </c>
      <c r="C32" s="21" t="s">
        <v>144</v>
      </c>
      <c r="D32" s="20" t="s">
        <v>157</v>
      </c>
      <c r="E32" s="67" t="s">
        <v>158</v>
      </c>
      <c r="F32" s="119">
        <v>1303</v>
      </c>
      <c r="G32" s="67" t="s">
        <v>92</v>
      </c>
      <c r="H32" s="82">
        <v>2639</v>
      </c>
      <c r="I32" s="134"/>
      <c r="J32" s="133" t="s">
        <v>195</v>
      </c>
      <c r="K32" s="137">
        <v>2875000</v>
      </c>
      <c r="M32" s="128">
        <f t="shared" si="4"/>
        <v>2875000</v>
      </c>
      <c r="N32" s="128">
        <f t="shared" si="9"/>
        <v>2875000</v>
      </c>
      <c r="R32" s="128" t="b">
        <f>IF($O32&lt;&gt;0,SUM(I32,M32,0))</f>
        <v>0</v>
      </c>
      <c r="S32" s="128">
        <f t="shared" si="5"/>
        <v>0</v>
      </c>
      <c r="T32" s="57" t="e">
        <f t="shared" si="6"/>
        <v>#DIV/0!</v>
      </c>
      <c r="V32" s="20" t="s">
        <v>200</v>
      </c>
      <c r="W32" s="20" t="s">
        <v>200</v>
      </c>
      <c r="X32" s="20" t="s">
        <v>200</v>
      </c>
    </row>
    <row r="33" spans="2:33" ht="17.45" customHeight="1" x14ac:dyDescent="0.25">
      <c r="B33" s="23">
        <v>28</v>
      </c>
      <c r="C33" s="21" t="s">
        <v>159</v>
      </c>
      <c r="D33" s="20" t="s">
        <v>160</v>
      </c>
      <c r="E33" s="67" t="s">
        <v>161</v>
      </c>
      <c r="F33" s="119">
        <v>1303</v>
      </c>
      <c r="G33" s="67" t="s">
        <v>86</v>
      </c>
      <c r="H33" s="82">
        <v>2253</v>
      </c>
      <c r="I33" s="134"/>
      <c r="J33" s="133" t="s">
        <v>195</v>
      </c>
      <c r="K33" s="137">
        <v>3818000</v>
      </c>
      <c r="M33" s="128">
        <f t="shared" si="4"/>
        <v>3818000</v>
      </c>
      <c r="N33" s="128">
        <f t="shared" si="9"/>
        <v>3818000</v>
      </c>
      <c r="R33" s="128" t="b">
        <f>IF($O33&lt;&gt;0,SUM(I33,M33,0))</f>
        <v>0</v>
      </c>
      <c r="S33" s="128">
        <f t="shared" si="5"/>
        <v>0</v>
      </c>
      <c r="T33" s="57" t="e">
        <f t="shared" si="6"/>
        <v>#DIV/0!</v>
      </c>
      <c r="V33" s="20" t="s">
        <v>200</v>
      </c>
      <c r="W33" s="20" t="s">
        <v>200</v>
      </c>
      <c r="X33" s="20" t="s">
        <v>200</v>
      </c>
    </row>
    <row r="34" spans="2:33" ht="17.45" customHeight="1" x14ac:dyDescent="0.25">
      <c r="B34" s="23">
        <v>29</v>
      </c>
      <c r="C34" s="21" t="s">
        <v>162</v>
      </c>
      <c r="D34" s="20" t="s">
        <v>163</v>
      </c>
      <c r="E34" s="67" t="s">
        <v>164</v>
      </c>
      <c r="F34" s="119">
        <v>1303</v>
      </c>
      <c r="G34" s="67" t="s">
        <v>86</v>
      </c>
      <c r="H34" s="82">
        <v>1927</v>
      </c>
      <c r="I34" s="134"/>
      <c r="J34" s="133" t="s">
        <v>195</v>
      </c>
      <c r="K34" s="137">
        <v>3618667</v>
      </c>
      <c r="M34" s="128">
        <f t="shared" si="4"/>
        <v>3618667</v>
      </c>
      <c r="N34" s="128">
        <f t="shared" si="9"/>
        <v>0</v>
      </c>
      <c r="O34" s="43" t="s">
        <v>340</v>
      </c>
      <c r="P34" s="128">
        <v>3809524</v>
      </c>
      <c r="R34" s="128">
        <v>3618667</v>
      </c>
      <c r="S34" s="128">
        <f t="shared" si="5"/>
        <v>190857</v>
      </c>
      <c r="T34" s="57">
        <f t="shared" si="6"/>
        <v>5.0099959995001997E-2</v>
      </c>
      <c r="U34" s="58" t="s">
        <v>324</v>
      </c>
      <c r="V34" s="20" t="s">
        <v>200</v>
      </c>
      <c r="W34" s="20" t="s">
        <v>200</v>
      </c>
      <c r="X34" s="20" t="s">
        <v>200</v>
      </c>
      <c r="AD34" s="31">
        <v>66</v>
      </c>
      <c r="AE34" s="56"/>
      <c r="AF34" s="125"/>
    </row>
    <row r="35" spans="2:33" ht="17.45" customHeight="1" x14ac:dyDescent="0.25">
      <c r="B35" s="23">
        <v>30</v>
      </c>
      <c r="C35" s="21" t="s">
        <v>11</v>
      </c>
      <c r="D35" s="20" t="s">
        <v>165</v>
      </c>
      <c r="E35" s="67" t="s">
        <v>166</v>
      </c>
      <c r="F35" s="119">
        <v>1206</v>
      </c>
      <c r="G35" s="67" t="s">
        <v>167</v>
      </c>
      <c r="H35" s="82">
        <v>13639</v>
      </c>
      <c r="I35" s="134"/>
      <c r="J35" s="133" t="s">
        <v>195</v>
      </c>
      <c r="K35" s="137">
        <v>1647619</v>
      </c>
      <c r="M35" s="128">
        <f t="shared" si="4"/>
        <v>1647619</v>
      </c>
      <c r="N35" s="128">
        <f t="shared" si="9"/>
        <v>1647619</v>
      </c>
      <c r="R35" s="128" t="b">
        <f>IF($O35&lt;&gt;0,SUM(I35,M35,0))</f>
        <v>0</v>
      </c>
      <c r="S35" s="128">
        <f t="shared" si="5"/>
        <v>0</v>
      </c>
      <c r="T35" s="57" t="e">
        <f t="shared" si="6"/>
        <v>#DIV/0!</v>
      </c>
      <c r="V35" s="20" t="s">
        <v>200</v>
      </c>
      <c r="W35" s="20" t="s">
        <v>200</v>
      </c>
      <c r="X35" s="20" t="s">
        <v>200</v>
      </c>
    </row>
    <row r="36" spans="2:33" ht="17.45" customHeight="1" x14ac:dyDescent="0.25">
      <c r="B36" s="23">
        <v>31</v>
      </c>
      <c r="C36" s="21" t="s">
        <v>94</v>
      </c>
      <c r="D36" s="20" t="s">
        <v>168</v>
      </c>
      <c r="E36" s="67" t="s">
        <v>169</v>
      </c>
      <c r="F36" s="119">
        <v>1301</v>
      </c>
      <c r="G36" s="67" t="s">
        <v>92</v>
      </c>
      <c r="H36" s="82">
        <v>6813</v>
      </c>
      <c r="I36" s="134"/>
      <c r="J36" s="133" t="s">
        <v>195</v>
      </c>
      <c r="K36" s="137">
        <v>1256857</v>
      </c>
      <c r="M36" s="128">
        <f t="shared" si="4"/>
        <v>1256857</v>
      </c>
      <c r="N36" s="128">
        <f t="shared" si="9"/>
        <v>1256857</v>
      </c>
      <c r="R36" s="128" t="b">
        <f>IF($O36&lt;&gt;0,SUM(I36,M36,0))</f>
        <v>0</v>
      </c>
      <c r="S36" s="128">
        <f t="shared" si="5"/>
        <v>0</v>
      </c>
      <c r="T36" s="57" t="e">
        <f t="shared" si="6"/>
        <v>#DIV/0!</v>
      </c>
      <c r="V36" s="20" t="s">
        <v>200</v>
      </c>
      <c r="W36" s="20" t="s">
        <v>200</v>
      </c>
      <c r="X36" s="20" t="s">
        <v>200</v>
      </c>
    </row>
    <row r="37" spans="2:33" ht="17.45" customHeight="1" x14ac:dyDescent="0.25">
      <c r="B37" s="23">
        <v>32</v>
      </c>
      <c r="C37" s="21" t="s">
        <v>11</v>
      </c>
      <c r="D37" s="20" t="s">
        <v>178</v>
      </c>
      <c r="E37" s="67" t="s">
        <v>179</v>
      </c>
      <c r="F37" s="119">
        <v>1304</v>
      </c>
      <c r="G37" s="67" t="s">
        <v>86</v>
      </c>
      <c r="H37" s="82">
        <v>3666</v>
      </c>
      <c r="I37" s="134"/>
      <c r="J37" s="133" t="s">
        <v>195</v>
      </c>
      <c r="K37" s="137">
        <v>1733333</v>
      </c>
      <c r="M37" s="128">
        <f t="shared" si="4"/>
        <v>1733333</v>
      </c>
      <c r="N37" s="128">
        <f t="shared" si="9"/>
        <v>0</v>
      </c>
      <c r="O37" s="43" t="s">
        <v>341</v>
      </c>
      <c r="P37" s="128">
        <v>1857143</v>
      </c>
      <c r="R37" s="128">
        <v>1733333</v>
      </c>
      <c r="S37" s="128">
        <f t="shared" si="5"/>
        <v>123810</v>
      </c>
      <c r="T37" s="57">
        <f t="shared" si="6"/>
        <v>6.6666917948698626E-2</v>
      </c>
      <c r="U37" s="58" t="s">
        <v>95</v>
      </c>
      <c r="V37" s="20" t="s">
        <v>332</v>
      </c>
      <c r="W37" s="20" t="s">
        <v>201</v>
      </c>
      <c r="X37" s="20" t="s">
        <v>331</v>
      </c>
      <c r="AD37" s="31">
        <v>64</v>
      </c>
      <c r="AE37" s="56"/>
      <c r="AF37" s="125"/>
    </row>
    <row r="38" spans="2:33" ht="17.45" customHeight="1" x14ac:dyDescent="0.25">
      <c r="B38" s="23">
        <v>33</v>
      </c>
      <c r="C38" s="21" t="s">
        <v>74</v>
      </c>
      <c r="D38" s="20" t="s">
        <v>186</v>
      </c>
      <c r="E38" s="67" t="s">
        <v>187</v>
      </c>
      <c r="F38" s="119">
        <v>1303</v>
      </c>
      <c r="G38" s="67" t="s">
        <v>167</v>
      </c>
      <c r="H38" s="82">
        <v>4655</v>
      </c>
      <c r="I38" s="134"/>
      <c r="J38" s="133" t="s">
        <v>195</v>
      </c>
      <c r="K38" s="137">
        <v>1828571</v>
      </c>
      <c r="M38" s="128">
        <f t="shared" si="4"/>
        <v>1828571</v>
      </c>
      <c r="N38" s="128">
        <f t="shared" si="9"/>
        <v>0</v>
      </c>
      <c r="O38" s="43" t="s">
        <v>340</v>
      </c>
      <c r="P38" s="128">
        <v>2000000</v>
      </c>
      <c r="R38" s="128">
        <v>1828571</v>
      </c>
      <c r="S38" s="128">
        <f t="shared" si="5"/>
        <v>171429</v>
      </c>
      <c r="T38" s="57">
        <f t="shared" si="6"/>
        <v>8.5714499999999999E-2</v>
      </c>
      <c r="U38" s="58" t="s">
        <v>325</v>
      </c>
      <c r="V38" s="20" t="s">
        <v>332</v>
      </c>
      <c r="W38" s="20" t="s">
        <v>201</v>
      </c>
      <c r="X38" s="20" t="s">
        <v>331</v>
      </c>
      <c r="AD38" s="31">
        <v>59</v>
      </c>
      <c r="AE38" s="56"/>
      <c r="AF38" s="125"/>
    </row>
    <row r="39" spans="2:33" ht="17.45" customHeight="1" x14ac:dyDescent="0.25">
      <c r="B39" s="23">
        <v>34</v>
      </c>
      <c r="C39" s="21" t="s">
        <v>119</v>
      </c>
      <c r="D39" s="20" t="s">
        <v>189</v>
      </c>
      <c r="E39" s="67" t="s">
        <v>190</v>
      </c>
      <c r="F39" s="119">
        <v>1301</v>
      </c>
      <c r="G39" s="67" t="s">
        <v>87</v>
      </c>
      <c r="H39" s="82">
        <v>3514</v>
      </c>
      <c r="I39" s="134"/>
      <c r="J39" s="133" t="s">
        <v>196</v>
      </c>
      <c r="K39" s="137">
        <v>1351714</v>
      </c>
      <c r="M39" s="128">
        <f t="shared" si="4"/>
        <v>1351714</v>
      </c>
      <c r="N39" s="128">
        <f t="shared" si="9"/>
        <v>1351714</v>
      </c>
      <c r="O39" s="149"/>
      <c r="P39" s="150"/>
      <c r="R39" s="128" t="b">
        <f>IF($O39&lt;&gt;0,SUM(I39,M39,0))</f>
        <v>0</v>
      </c>
      <c r="S39" s="128">
        <f t="shared" si="5"/>
        <v>0</v>
      </c>
      <c r="T39" s="57" t="e">
        <f t="shared" si="6"/>
        <v>#DIV/0!</v>
      </c>
      <c r="U39" s="58" t="s">
        <v>323</v>
      </c>
      <c r="V39" s="20" t="s">
        <v>200</v>
      </c>
      <c r="W39" s="20" t="s">
        <v>200</v>
      </c>
      <c r="X39" s="20" t="s">
        <v>200</v>
      </c>
      <c r="AE39" s="56"/>
      <c r="AF39" s="125"/>
    </row>
    <row r="40" spans="2:33" ht="17.45" customHeight="1" x14ac:dyDescent="0.25">
      <c r="B40" s="23"/>
      <c r="C40" s="21"/>
      <c r="D40" s="20"/>
      <c r="E40" s="67"/>
      <c r="F40" s="119"/>
      <c r="G40" s="67"/>
      <c r="H40" s="82"/>
      <c r="I40" s="134"/>
      <c r="J40" s="133"/>
      <c r="V40" s="20"/>
      <c r="W40" s="20"/>
      <c r="X40" s="20"/>
    </row>
    <row r="41" spans="2:33" ht="17.45" customHeight="1" x14ac:dyDescent="0.25">
      <c r="B41" s="23"/>
      <c r="C41" s="21"/>
      <c r="D41" s="20"/>
      <c r="E41" s="67"/>
      <c r="F41" s="119"/>
      <c r="G41" s="67"/>
      <c r="H41" s="82"/>
      <c r="I41" s="134"/>
      <c r="J41" s="133"/>
      <c r="V41" s="20"/>
      <c r="W41" s="20"/>
      <c r="X41" s="20"/>
    </row>
    <row r="42" spans="2:33" ht="19.149999999999999" customHeight="1" thickBot="1" x14ac:dyDescent="0.3">
      <c r="B42" s="60"/>
      <c r="C42" s="99" t="s">
        <v>64</v>
      </c>
      <c r="I42" s="129">
        <f>SUM(I6:I41)</f>
        <v>14728763</v>
      </c>
      <c r="K42" s="170">
        <f>SUM(K6:K41)</f>
        <v>48318967</v>
      </c>
      <c r="L42" s="129">
        <f>SUM(L6:L41)</f>
        <v>0</v>
      </c>
      <c r="M42" s="129">
        <f>SUM(M6:M41)</f>
        <v>48318967</v>
      </c>
      <c r="N42" s="135">
        <f>SUM(N6:N41)</f>
        <v>32769091</v>
      </c>
      <c r="P42" s="135">
        <f>SUM(P6:P41)</f>
        <v>32081906</v>
      </c>
      <c r="Q42" s="129">
        <f>SUM(Q6:Q41)</f>
        <v>0</v>
      </c>
      <c r="R42" s="135">
        <f>SUM(R6:R41)</f>
        <v>30278639</v>
      </c>
      <c r="S42" s="129">
        <f>SUM(S6:S41)</f>
        <v>1803267</v>
      </c>
      <c r="T42" s="126">
        <f>S42/P42</f>
        <v>5.6208225284370576E-2</v>
      </c>
      <c r="U42" s="59"/>
    </row>
    <row r="43" spans="2:33" ht="19.149999999999999" customHeight="1" thickTop="1" x14ac:dyDescent="0.25">
      <c r="I43" s="169" t="s">
        <v>357</v>
      </c>
      <c r="J43" s="169"/>
      <c r="K43" s="137">
        <f>SUM(K6:K14)</f>
        <v>66148</v>
      </c>
      <c r="O43" s="128"/>
      <c r="T43" s="128"/>
    </row>
    <row r="44" spans="2:33" ht="19.149999999999999" customHeight="1" thickBot="1" x14ac:dyDescent="0.3">
      <c r="I44" s="169" t="s">
        <v>358</v>
      </c>
      <c r="J44" s="169"/>
      <c r="K44" s="138">
        <f>K42-K43</f>
        <v>48252819</v>
      </c>
      <c r="O44" s="128"/>
      <c r="T44" s="128"/>
    </row>
    <row r="45" spans="2:33" ht="19.149999999999999" customHeight="1" thickTop="1" x14ac:dyDescent="0.25">
      <c r="P45" s="43"/>
      <c r="Q45" s="43"/>
      <c r="R45" s="43"/>
    </row>
    <row r="46" spans="2:33" ht="19.149999999999999" customHeight="1" x14ac:dyDescent="0.25">
      <c r="AG46" s="56"/>
    </row>
    <row r="47" spans="2:33" ht="19.149999999999999" customHeight="1" x14ac:dyDescent="0.25">
      <c r="AG47" s="56"/>
    </row>
    <row r="48" spans="2:33" ht="19.149999999999999" customHeight="1" x14ac:dyDescent="0.25">
      <c r="AG48" s="56"/>
    </row>
    <row r="49" spans="33:33" ht="19.149999999999999" customHeight="1" x14ac:dyDescent="0.25">
      <c r="AG49" s="56"/>
    </row>
  </sheetData>
  <sortState ref="A15:AF39">
    <sortCondition ref="J15:J39"/>
  </sortState>
  <mergeCells count="8">
    <mergeCell ref="I43:J43"/>
    <mergeCell ref="I44:J44"/>
    <mergeCell ref="J4:M4"/>
    <mergeCell ref="C4:H4"/>
    <mergeCell ref="B1:V1"/>
    <mergeCell ref="B2:V2"/>
    <mergeCell ref="B3:V3"/>
    <mergeCell ref="Q4:Q5"/>
  </mergeCells>
  <phoneticPr fontId="1" type="noConversion"/>
  <pageMargins left="0.23622047244094491" right="0.19685039370078741" top="0.89" bottom="0.23622047244094491" header="0.31496062992125984" footer="0.23622047244094491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zoomScale="91" zoomScaleNormal="91" workbookViewId="0">
      <pane xSplit="5835" ySplit="2520" topLeftCell="H25" activePane="bottomRight"/>
      <selection activeCell="E39" sqref="E39"/>
      <selection pane="topRight" activeCell="K1" sqref="K1"/>
      <selection pane="bottomLeft" activeCell="C38" sqref="C38"/>
      <selection pane="bottomRight" activeCell="K44" sqref="K44"/>
    </sheetView>
  </sheetViews>
  <sheetFormatPr defaultColWidth="9" defaultRowHeight="15.75" x14ac:dyDescent="0.25"/>
  <cols>
    <col min="1" max="1" width="4.625" style="9" customWidth="1"/>
    <col min="2" max="2" width="9.625" style="42" customWidth="1"/>
    <col min="3" max="3" width="11.125" style="43" customWidth="1"/>
    <col min="4" max="4" width="11.25" style="65" customWidth="1"/>
    <col min="5" max="5" width="7" style="65" customWidth="1"/>
    <col min="6" max="6" width="5.75" style="65" bestFit="1" customWidth="1"/>
    <col min="7" max="7" width="9.5" style="85" bestFit="1" customWidth="1"/>
    <col min="8" max="8" width="11" style="42" customWidth="1"/>
    <col min="9" max="9" width="14.625" style="42" customWidth="1"/>
    <col min="10" max="10" width="10.625" style="65" bestFit="1" customWidth="1"/>
    <col min="11" max="11" width="10" style="42" bestFit="1" customWidth="1"/>
    <col min="12" max="12" width="14.75" style="44" customWidth="1"/>
    <col min="13" max="13" width="10.75" style="106" bestFit="1" customWidth="1"/>
    <col min="14" max="14" width="10.75" style="44" bestFit="1" customWidth="1"/>
    <col min="15" max="15" width="14.75" style="44" customWidth="1"/>
    <col min="16" max="16" width="14.25" style="44" customWidth="1"/>
    <col min="17" max="17" width="15" style="44" bestFit="1" customWidth="1"/>
    <col min="18" max="18" width="31.75" style="90" customWidth="1"/>
    <col min="19" max="19" width="13.875" style="45" hidden="1" customWidth="1"/>
    <col min="20" max="20" width="13.875" style="42" bestFit="1" customWidth="1"/>
    <col min="21" max="21" width="10.375" style="42" customWidth="1"/>
    <col min="22" max="16384" width="9" style="42"/>
  </cols>
  <sheetData>
    <row r="1" spans="1:27" s="30" customFormat="1" ht="22.5" customHeight="1" x14ac:dyDescent="0.25">
      <c r="A1" s="165" t="s">
        <v>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29"/>
    </row>
    <row r="2" spans="1:27" s="30" customFormat="1" ht="22.5" customHeight="1" x14ac:dyDescent="0.25">
      <c r="A2" s="165" t="s">
        <v>41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29"/>
    </row>
    <row r="3" spans="1:27" s="30" customFormat="1" ht="22.5" customHeight="1" x14ac:dyDescent="0.25">
      <c r="A3" s="165" t="str">
        <f>'C&amp;S'!B3</f>
        <v>102年11月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29"/>
    </row>
    <row r="4" spans="1:27" s="9" customFormat="1" ht="32.25" thickBot="1" x14ac:dyDescent="0.3">
      <c r="A4" s="9" t="s">
        <v>7</v>
      </c>
      <c r="B4" s="9" t="s">
        <v>27</v>
      </c>
      <c r="C4" s="31" t="s">
        <v>1</v>
      </c>
      <c r="D4" s="9" t="s">
        <v>28</v>
      </c>
      <c r="E4" s="74" t="s">
        <v>68</v>
      </c>
      <c r="F4" s="24" t="s">
        <v>69</v>
      </c>
      <c r="G4" s="80" t="s">
        <v>70</v>
      </c>
      <c r="H4" s="9" t="s">
        <v>29</v>
      </c>
      <c r="I4" s="9" t="s">
        <v>30</v>
      </c>
      <c r="J4" s="166" t="s">
        <v>31</v>
      </c>
      <c r="K4" s="166"/>
      <c r="L4" s="166"/>
      <c r="M4" s="166"/>
      <c r="N4" s="166"/>
      <c r="O4" s="166"/>
      <c r="P4" s="11" t="s">
        <v>32</v>
      </c>
      <c r="Q4" s="94" t="s">
        <v>347</v>
      </c>
      <c r="R4" s="70" t="s">
        <v>33</v>
      </c>
      <c r="S4" s="32" t="s">
        <v>40</v>
      </c>
      <c r="U4" s="30"/>
    </row>
    <row r="5" spans="1:27" s="33" customFormat="1" ht="20.25" customHeight="1" x14ac:dyDescent="0.25">
      <c r="C5" s="34"/>
      <c r="D5" s="66"/>
      <c r="E5" s="66"/>
      <c r="F5" s="66"/>
      <c r="G5" s="81"/>
      <c r="J5" s="91" t="s">
        <v>233</v>
      </c>
      <c r="K5" s="92" t="s">
        <v>34</v>
      </c>
      <c r="L5" s="86" t="s">
        <v>35</v>
      </c>
      <c r="M5" s="104" t="s">
        <v>36</v>
      </c>
      <c r="N5" s="93" t="s">
        <v>114</v>
      </c>
      <c r="O5" s="86" t="s">
        <v>37</v>
      </c>
      <c r="P5" s="35"/>
      <c r="Q5" s="35"/>
      <c r="R5" s="87"/>
      <c r="S5" s="36"/>
      <c r="U5" s="30"/>
    </row>
    <row r="6" spans="1:27" s="15" customFormat="1" ht="15.75" customHeight="1" x14ac:dyDescent="0.25">
      <c r="A6" s="12">
        <v>1</v>
      </c>
      <c r="B6" s="21" t="s">
        <v>23</v>
      </c>
      <c r="C6" s="20" t="s">
        <v>24</v>
      </c>
      <c r="D6" s="68" t="s">
        <v>67</v>
      </c>
      <c r="E6" s="68">
        <v>1203</v>
      </c>
      <c r="F6" s="68" t="s">
        <v>86</v>
      </c>
      <c r="G6" s="83">
        <v>27000</v>
      </c>
      <c r="H6" s="20" t="s">
        <v>25</v>
      </c>
      <c r="I6" s="20" t="s">
        <v>38</v>
      </c>
      <c r="J6" s="67" t="s">
        <v>25</v>
      </c>
      <c r="K6" s="28" t="s">
        <v>26</v>
      </c>
      <c r="L6" s="16">
        <v>1066667</v>
      </c>
      <c r="M6" s="105"/>
      <c r="N6" s="16">
        <v>6000</v>
      </c>
      <c r="O6" s="11">
        <f t="shared" ref="O6:O38" si="0">SUM(L6:N6)</f>
        <v>1072667</v>
      </c>
      <c r="P6" s="16">
        <f>O6</f>
        <v>1072667</v>
      </c>
      <c r="Q6" s="16">
        <f t="shared" ref="Q6:Q38" si="1">O6-P6</f>
        <v>0</v>
      </c>
      <c r="R6" s="88" t="s">
        <v>97</v>
      </c>
      <c r="S6" s="37"/>
      <c r="T6" s="66"/>
      <c r="U6" s="9"/>
      <c r="V6" s="33"/>
      <c r="W6" s="33"/>
      <c r="X6" s="33"/>
      <c r="Y6" s="33"/>
      <c r="Z6" s="33"/>
      <c r="AA6" s="33"/>
    </row>
    <row r="7" spans="1:27" s="15" customFormat="1" ht="15.75" customHeight="1" x14ac:dyDescent="0.25">
      <c r="A7" s="12">
        <v>2</v>
      </c>
      <c r="B7" s="21" t="s">
        <v>9</v>
      </c>
      <c r="C7" s="20" t="s">
        <v>244</v>
      </c>
      <c r="D7" s="67" t="s">
        <v>77</v>
      </c>
      <c r="E7" s="67">
        <v>1209</v>
      </c>
      <c r="F7" s="67" t="s">
        <v>87</v>
      </c>
      <c r="G7" s="82">
        <v>11233</v>
      </c>
      <c r="H7" s="20" t="s">
        <v>89</v>
      </c>
      <c r="I7" s="20" t="s">
        <v>90</v>
      </c>
      <c r="J7" s="67" t="s">
        <v>89</v>
      </c>
      <c r="K7" s="28" t="s">
        <v>91</v>
      </c>
      <c r="L7" s="16">
        <v>1333333</v>
      </c>
      <c r="M7" s="105"/>
      <c r="N7" s="16">
        <v>6000</v>
      </c>
      <c r="O7" s="11">
        <f t="shared" si="0"/>
        <v>1339333</v>
      </c>
      <c r="P7" s="16">
        <f t="shared" ref="P7:P38" si="2">O7</f>
        <v>1339333</v>
      </c>
      <c r="Q7" s="16">
        <f t="shared" si="1"/>
        <v>0</v>
      </c>
      <c r="R7" s="88" t="s">
        <v>97</v>
      </c>
      <c r="S7" s="38"/>
      <c r="T7" s="33"/>
      <c r="U7" s="9"/>
      <c r="V7" s="33"/>
      <c r="W7" s="33"/>
      <c r="X7" s="33"/>
      <c r="Y7" s="33"/>
      <c r="Z7" s="33"/>
      <c r="AA7" s="33"/>
    </row>
    <row r="8" spans="1:27" s="15" customFormat="1" ht="15.75" customHeight="1" x14ac:dyDescent="0.25">
      <c r="A8" s="12">
        <v>3</v>
      </c>
      <c r="B8" s="21" t="s">
        <v>116</v>
      </c>
      <c r="C8" s="20" t="s">
        <v>117</v>
      </c>
      <c r="D8" s="67" t="s">
        <v>77</v>
      </c>
      <c r="E8" s="67">
        <v>1209</v>
      </c>
      <c r="F8" s="67" t="s">
        <v>86</v>
      </c>
      <c r="G8" s="82" t="s">
        <v>118</v>
      </c>
      <c r="H8" s="20" t="s">
        <v>191</v>
      </c>
      <c r="I8" s="20" t="s">
        <v>197</v>
      </c>
      <c r="J8" s="67" t="s">
        <v>191</v>
      </c>
      <c r="K8" s="28" t="s">
        <v>202</v>
      </c>
      <c r="L8" s="16">
        <v>2523810</v>
      </c>
      <c r="M8" s="105">
        <v>20952</v>
      </c>
      <c r="N8" s="16"/>
      <c r="O8" s="11">
        <f t="shared" si="0"/>
        <v>2544762</v>
      </c>
      <c r="P8" s="16">
        <f t="shared" si="2"/>
        <v>2544762</v>
      </c>
      <c r="Q8" s="16">
        <f t="shared" si="1"/>
        <v>0</v>
      </c>
      <c r="R8" s="88" t="s">
        <v>234</v>
      </c>
      <c r="S8" s="38"/>
      <c r="T8" s="33"/>
      <c r="U8" s="9"/>
      <c r="V8" s="33"/>
      <c r="W8" s="33"/>
      <c r="X8" s="33"/>
      <c r="Y8" s="33"/>
      <c r="Z8" s="33"/>
      <c r="AA8" s="33"/>
    </row>
    <row r="9" spans="1:27" s="15" customFormat="1" ht="15.75" customHeight="1" x14ac:dyDescent="0.25">
      <c r="A9" s="12">
        <v>4</v>
      </c>
      <c r="B9" s="21" t="s">
        <v>119</v>
      </c>
      <c r="C9" s="20" t="s">
        <v>120</v>
      </c>
      <c r="D9" s="67" t="s">
        <v>121</v>
      </c>
      <c r="E9" s="67">
        <v>1304</v>
      </c>
      <c r="F9" s="67" t="s">
        <v>92</v>
      </c>
      <c r="G9" s="82">
        <v>2239</v>
      </c>
      <c r="H9" s="20" t="s">
        <v>192</v>
      </c>
      <c r="I9" s="20" t="s">
        <v>198</v>
      </c>
      <c r="J9" s="67" t="s">
        <v>192</v>
      </c>
      <c r="K9" s="28" t="s">
        <v>203</v>
      </c>
      <c r="L9" s="16">
        <v>1428571</v>
      </c>
      <c r="M9" s="105"/>
      <c r="N9" s="105">
        <f>28727-6000</f>
        <v>22727</v>
      </c>
      <c r="O9" s="11">
        <f t="shared" si="0"/>
        <v>1451298</v>
      </c>
      <c r="P9" s="16">
        <v>1451298</v>
      </c>
      <c r="Q9" s="16">
        <f t="shared" si="1"/>
        <v>0</v>
      </c>
      <c r="R9" s="88" t="s">
        <v>243</v>
      </c>
      <c r="S9" s="38"/>
      <c r="T9" s="33"/>
      <c r="U9" s="9"/>
      <c r="V9" s="33"/>
      <c r="W9" s="33"/>
      <c r="X9" s="33"/>
      <c r="Y9" s="33"/>
      <c r="Z9" s="33"/>
      <c r="AA9" s="33"/>
    </row>
    <row r="10" spans="1:27" s="15" customFormat="1" ht="15.75" customHeight="1" x14ac:dyDescent="0.25">
      <c r="A10" s="12">
        <v>5</v>
      </c>
      <c r="B10" s="21" t="s">
        <v>122</v>
      </c>
      <c r="C10" s="20" t="s">
        <v>123</v>
      </c>
      <c r="D10" s="67" t="s">
        <v>124</v>
      </c>
      <c r="E10" s="67">
        <v>1303</v>
      </c>
      <c r="F10" s="67" t="s">
        <v>86</v>
      </c>
      <c r="G10" s="82">
        <v>621</v>
      </c>
      <c r="H10" s="20" t="s">
        <v>192</v>
      </c>
      <c r="I10" s="20" t="s">
        <v>198</v>
      </c>
      <c r="J10" s="67" t="s">
        <v>192</v>
      </c>
      <c r="K10" s="28" t="s">
        <v>204</v>
      </c>
      <c r="L10" s="16">
        <v>2285714</v>
      </c>
      <c r="M10" s="105"/>
      <c r="N10" s="105">
        <f>28728-6000</f>
        <v>22728</v>
      </c>
      <c r="O10" s="11">
        <f t="shared" si="0"/>
        <v>2308442</v>
      </c>
      <c r="P10" s="16">
        <v>2308442</v>
      </c>
      <c r="Q10" s="16">
        <f t="shared" si="1"/>
        <v>0</v>
      </c>
      <c r="R10" s="88" t="s">
        <v>236</v>
      </c>
      <c r="S10" s="38"/>
      <c r="T10" s="33"/>
      <c r="U10" s="9"/>
      <c r="V10" s="33"/>
      <c r="W10" s="33"/>
      <c r="X10" s="33"/>
      <c r="Y10" s="33"/>
      <c r="Z10" s="33"/>
      <c r="AA10" s="33"/>
    </row>
    <row r="11" spans="1:27" s="15" customFormat="1" ht="15.75" customHeight="1" x14ac:dyDescent="0.25">
      <c r="A11" s="12">
        <v>6</v>
      </c>
      <c r="B11" s="21" t="s">
        <v>125</v>
      </c>
      <c r="C11" s="20" t="s">
        <v>126</v>
      </c>
      <c r="D11" s="67" t="s">
        <v>127</v>
      </c>
      <c r="E11" s="67">
        <v>1301</v>
      </c>
      <c r="F11" s="67" t="s">
        <v>86</v>
      </c>
      <c r="G11" s="82">
        <v>449</v>
      </c>
      <c r="H11" s="20" t="s">
        <v>192</v>
      </c>
      <c r="I11" s="20" t="s">
        <v>198</v>
      </c>
      <c r="J11" s="67" t="s">
        <v>192</v>
      </c>
      <c r="K11" s="28" t="s">
        <v>205</v>
      </c>
      <c r="L11" s="16">
        <v>2561905</v>
      </c>
      <c r="M11" s="105"/>
      <c r="N11" s="105">
        <v>28727</v>
      </c>
      <c r="O11" s="11">
        <f t="shared" si="0"/>
        <v>2590632</v>
      </c>
      <c r="P11" s="16">
        <f t="shared" si="2"/>
        <v>2590632</v>
      </c>
      <c r="Q11" s="16">
        <f t="shared" si="1"/>
        <v>0</v>
      </c>
      <c r="R11" s="88" t="s">
        <v>235</v>
      </c>
      <c r="S11" s="38"/>
      <c r="T11" s="33"/>
      <c r="U11" s="9"/>
      <c r="V11" s="33"/>
      <c r="W11" s="33"/>
      <c r="X11" s="33"/>
      <c r="Y11" s="33"/>
      <c r="Z11" s="33"/>
      <c r="AA11" s="33"/>
    </row>
    <row r="12" spans="1:27" s="15" customFormat="1" ht="15.75" customHeight="1" x14ac:dyDescent="0.25">
      <c r="A12" s="12">
        <v>7</v>
      </c>
      <c r="B12" s="21" t="s">
        <v>128</v>
      </c>
      <c r="C12" s="20" t="s">
        <v>129</v>
      </c>
      <c r="D12" s="67" t="s">
        <v>130</v>
      </c>
      <c r="E12" s="67">
        <v>1304</v>
      </c>
      <c r="F12" s="67" t="s">
        <v>86</v>
      </c>
      <c r="G12" s="82">
        <v>3115</v>
      </c>
      <c r="H12" s="20" t="s">
        <v>193</v>
      </c>
      <c r="I12" s="20" t="s">
        <v>199</v>
      </c>
      <c r="J12" s="67" t="s">
        <v>193</v>
      </c>
      <c r="K12" s="28" t="s">
        <v>206</v>
      </c>
      <c r="L12" s="16">
        <v>2039787</v>
      </c>
      <c r="M12" s="105"/>
      <c r="N12" s="16"/>
      <c r="O12" s="11">
        <f t="shared" si="0"/>
        <v>2039787</v>
      </c>
      <c r="P12" s="16">
        <f t="shared" si="2"/>
        <v>2039787</v>
      </c>
      <c r="Q12" s="16">
        <f t="shared" si="1"/>
        <v>0</v>
      </c>
      <c r="R12" s="88" t="s">
        <v>242</v>
      </c>
      <c r="S12" s="38"/>
      <c r="T12" s="33"/>
      <c r="U12" s="9"/>
      <c r="V12" s="33"/>
      <c r="W12" s="33"/>
      <c r="X12" s="33"/>
      <c r="Y12" s="33"/>
      <c r="Z12" s="33"/>
      <c r="AA12" s="33"/>
    </row>
    <row r="13" spans="1:27" s="15" customFormat="1" ht="15.75" customHeight="1" x14ac:dyDescent="0.25">
      <c r="A13" s="12">
        <v>8</v>
      </c>
      <c r="B13" s="21" t="s">
        <v>94</v>
      </c>
      <c r="C13" s="20" t="s">
        <v>131</v>
      </c>
      <c r="D13" s="67" t="s">
        <v>132</v>
      </c>
      <c r="E13" s="67">
        <v>1301</v>
      </c>
      <c r="F13" s="67" t="s">
        <v>86</v>
      </c>
      <c r="G13" s="82">
        <v>3054</v>
      </c>
      <c r="H13" s="20" t="s">
        <v>194</v>
      </c>
      <c r="I13" s="20" t="s">
        <v>8</v>
      </c>
      <c r="J13" s="67" t="s">
        <v>194</v>
      </c>
      <c r="K13" s="28" t="s">
        <v>207</v>
      </c>
      <c r="L13" s="16">
        <v>1256857</v>
      </c>
      <c r="M13" s="105">
        <v>5209</v>
      </c>
      <c r="N13" s="16"/>
      <c r="O13" s="11">
        <f t="shared" si="0"/>
        <v>1262066</v>
      </c>
      <c r="P13" s="16">
        <f t="shared" si="2"/>
        <v>1262066</v>
      </c>
      <c r="Q13" s="16">
        <f t="shared" si="1"/>
        <v>0</v>
      </c>
      <c r="R13" s="88" t="s">
        <v>237</v>
      </c>
      <c r="S13" s="38"/>
      <c r="T13" s="33"/>
      <c r="U13" s="9"/>
      <c r="V13" s="33"/>
      <c r="W13" s="33"/>
      <c r="X13" s="33"/>
      <c r="Y13" s="33"/>
      <c r="Z13" s="33"/>
      <c r="AA13" s="33"/>
    </row>
    <row r="14" spans="1:27" s="15" customFormat="1" ht="15.75" customHeight="1" x14ac:dyDescent="0.25">
      <c r="A14" s="12">
        <v>9</v>
      </c>
      <c r="B14" s="21" t="s">
        <v>133</v>
      </c>
      <c r="C14" s="20" t="s">
        <v>134</v>
      </c>
      <c r="D14" s="67" t="s">
        <v>135</v>
      </c>
      <c r="E14" s="67">
        <v>1302</v>
      </c>
      <c r="F14" s="67" t="s">
        <v>86</v>
      </c>
      <c r="G14" s="82">
        <v>2358</v>
      </c>
      <c r="H14" s="20" t="s">
        <v>194</v>
      </c>
      <c r="I14" s="20" t="s">
        <v>8</v>
      </c>
      <c r="J14" s="67" t="s">
        <v>194</v>
      </c>
      <c r="K14" s="28" t="s">
        <v>208</v>
      </c>
      <c r="L14" s="16">
        <v>1479143</v>
      </c>
      <c r="M14" s="105"/>
      <c r="N14" s="16"/>
      <c r="O14" s="11">
        <f t="shared" si="0"/>
        <v>1479143</v>
      </c>
      <c r="P14" s="16">
        <f t="shared" si="2"/>
        <v>1479143</v>
      </c>
      <c r="Q14" s="16">
        <f t="shared" si="1"/>
        <v>0</v>
      </c>
      <c r="R14" s="88"/>
      <c r="S14" s="38"/>
      <c r="T14" s="33"/>
      <c r="U14" s="9"/>
      <c r="V14" s="33"/>
      <c r="W14" s="33"/>
      <c r="X14" s="33"/>
      <c r="Y14" s="33"/>
      <c r="Z14" s="33"/>
      <c r="AA14" s="33"/>
    </row>
    <row r="15" spans="1:27" s="15" customFormat="1" ht="15.75" customHeight="1" x14ac:dyDescent="0.25">
      <c r="A15" s="12">
        <v>10</v>
      </c>
      <c r="B15" s="21" t="s">
        <v>11</v>
      </c>
      <c r="C15" s="20" t="s">
        <v>136</v>
      </c>
      <c r="D15" s="67" t="s">
        <v>137</v>
      </c>
      <c r="E15" s="67">
        <v>1301</v>
      </c>
      <c r="F15" s="67" t="s">
        <v>87</v>
      </c>
      <c r="G15" s="82">
        <v>2971</v>
      </c>
      <c r="H15" s="20" t="s">
        <v>194</v>
      </c>
      <c r="I15" s="20" t="s">
        <v>8</v>
      </c>
      <c r="J15" s="67" t="s">
        <v>194</v>
      </c>
      <c r="K15" s="28" t="s">
        <v>209</v>
      </c>
      <c r="L15" s="16">
        <v>1781333</v>
      </c>
      <c r="M15" s="105"/>
      <c r="N15" s="16"/>
      <c r="O15" s="11">
        <f t="shared" si="0"/>
        <v>1781333</v>
      </c>
      <c r="P15" s="16">
        <f t="shared" si="2"/>
        <v>1781333</v>
      </c>
      <c r="Q15" s="16">
        <f t="shared" si="1"/>
        <v>0</v>
      </c>
      <c r="R15" s="88"/>
      <c r="S15" s="38"/>
      <c r="T15" s="33"/>
      <c r="U15" s="9"/>
      <c r="V15" s="33"/>
      <c r="W15" s="33"/>
      <c r="X15" s="33"/>
      <c r="Y15" s="33"/>
      <c r="Z15" s="33"/>
      <c r="AA15" s="33"/>
    </row>
    <row r="16" spans="1:27" s="15" customFormat="1" ht="15.75" customHeight="1" x14ac:dyDescent="0.25">
      <c r="A16" s="12">
        <v>11</v>
      </c>
      <c r="B16" s="21" t="s">
        <v>138</v>
      </c>
      <c r="C16" s="20" t="s">
        <v>139</v>
      </c>
      <c r="D16" s="67" t="s">
        <v>140</v>
      </c>
      <c r="E16" s="67">
        <v>1301</v>
      </c>
      <c r="F16" s="67" t="s">
        <v>92</v>
      </c>
      <c r="G16" s="82">
        <v>926</v>
      </c>
      <c r="H16" s="20" t="s">
        <v>194</v>
      </c>
      <c r="I16" s="20" t="s">
        <v>8</v>
      </c>
      <c r="J16" s="67" t="s">
        <v>194</v>
      </c>
      <c r="K16" s="28" t="s">
        <v>210</v>
      </c>
      <c r="L16" s="16">
        <v>1328000</v>
      </c>
      <c r="M16" s="105">
        <v>4095</v>
      </c>
      <c r="N16" s="105">
        <v>10000</v>
      </c>
      <c r="O16" s="11">
        <f t="shared" si="0"/>
        <v>1342095</v>
      </c>
      <c r="P16" s="16">
        <f t="shared" si="2"/>
        <v>1342095</v>
      </c>
      <c r="Q16" s="16">
        <f t="shared" si="1"/>
        <v>0</v>
      </c>
      <c r="R16" s="88" t="s">
        <v>238</v>
      </c>
      <c r="S16" s="38"/>
      <c r="T16" s="33"/>
      <c r="U16" s="9"/>
      <c r="V16" s="33"/>
      <c r="W16" s="33"/>
      <c r="X16" s="33"/>
      <c r="Y16" s="33"/>
      <c r="Z16" s="33"/>
      <c r="AA16" s="33"/>
    </row>
    <row r="17" spans="1:27" s="15" customFormat="1" ht="15.75" customHeight="1" x14ac:dyDescent="0.25">
      <c r="A17" s="12">
        <v>12</v>
      </c>
      <c r="B17" s="21" t="s">
        <v>141</v>
      </c>
      <c r="C17" s="20" t="s">
        <v>142</v>
      </c>
      <c r="D17" s="67" t="s">
        <v>143</v>
      </c>
      <c r="E17" s="67">
        <v>1304</v>
      </c>
      <c r="F17" s="67" t="s">
        <v>86</v>
      </c>
      <c r="G17" s="82">
        <v>3139</v>
      </c>
      <c r="H17" s="20" t="s">
        <v>194</v>
      </c>
      <c r="I17" s="20" t="s">
        <v>8</v>
      </c>
      <c r="J17" s="67" t="s">
        <v>194</v>
      </c>
      <c r="K17" s="28" t="s">
        <v>211</v>
      </c>
      <c r="L17" s="16">
        <v>1746952</v>
      </c>
      <c r="M17" s="105">
        <v>4286</v>
      </c>
      <c r="N17" s="16"/>
      <c r="O17" s="11">
        <f t="shared" si="0"/>
        <v>1751238</v>
      </c>
      <c r="P17" s="16">
        <v>1751238</v>
      </c>
      <c r="Q17" s="16">
        <f t="shared" si="1"/>
        <v>0</v>
      </c>
      <c r="R17" s="88" t="s">
        <v>239</v>
      </c>
      <c r="S17" s="38"/>
      <c r="T17" s="33"/>
      <c r="U17" s="9"/>
      <c r="V17" s="33"/>
      <c r="W17" s="33"/>
      <c r="X17" s="33"/>
      <c r="Y17" s="33"/>
      <c r="Z17" s="33"/>
      <c r="AA17" s="33"/>
    </row>
    <row r="18" spans="1:27" s="15" customFormat="1" ht="15.75" customHeight="1" x14ac:dyDescent="0.25">
      <c r="A18" s="12">
        <v>13</v>
      </c>
      <c r="B18" s="21" t="s">
        <v>144</v>
      </c>
      <c r="C18" s="20" t="s">
        <v>145</v>
      </c>
      <c r="D18" s="67" t="s">
        <v>146</v>
      </c>
      <c r="E18" s="67">
        <v>1303</v>
      </c>
      <c r="F18" s="67" t="s">
        <v>86</v>
      </c>
      <c r="G18" s="82">
        <v>530</v>
      </c>
      <c r="H18" s="20" t="s">
        <v>194</v>
      </c>
      <c r="I18" s="20" t="s">
        <v>8</v>
      </c>
      <c r="J18" s="67" t="s">
        <v>194</v>
      </c>
      <c r="K18" s="28" t="s">
        <v>212</v>
      </c>
      <c r="L18" s="16">
        <v>2892857</v>
      </c>
      <c r="M18" s="105"/>
      <c r="N18" s="16"/>
      <c r="O18" s="11">
        <f t="shared" si="0"/>
        <v>2892857</v>
      </c>
      <c r="P18" s="16">
        <f t="shared" si="2"/>
        <v>2892857</v>
      </c>
      <c r="Q18" s="16">
        <f t="shared" si="1"/>
        <v>0</v>
      </c>
      <c r="R18" s="88"/>
      <c r="S18" s="38"/>
      <c r="T18" s="33"/>
      <c r="U18" s="9"/>
      <c r="V18" s="33"/>
      <c r="W18" s="33"/>
      <c r="X18" s="33"/>
      <c r="Y18" s="33"/>
      <c r="Z18" s="33"/>
      <c r="AA18" s="33"/>
    </row>
    <row r="19" spans="1:27" s="15" customFormat="1" ht="15.75" customHeight="1" x14ac:dyDescent="0.25">
      <c r="A19" s="12">
        <v>14</v>
      </c>
      <c r="B19" s="21" t="s">
        <v>11</v>
      </c>
      <c r="C19" s="20" t="s">
        <v>147</v>
      </c>
      <c r="D19" s="67" t="s">
        <v>148</v>
      </c>
      <c r="E19" s="67">
        <v>1301</v>
      </c>
      <c r="F19" s="67" t="s">
        <v>87</v>
      </c>
      <c r="G19" s="82">
        <v>4360</v>
      </c>
      <c r="H19" s="20" t="s">
        <v>195</v>
      </c>
      <c r="I19" s="20" t="s">
        <v>200</v>
      </c>
      <c r="J19" s="67" t="s">
        <v>195</v>
      </c>
      <c r="K19" s="28" t="s">
        <v>213</v>
      </c>
      <c r="L19" s="16">
        <v>1770667</v>
      </c>
      <c r="M19" s="105"/>
      <c r="N19" s="16"/>
      <c r="O19" s="11">
        <f t="shared" si="0"/>
        <v>1770667</v>
      </c>
      <c r="P19" s="16">
        <f t="shared" si="2"/>
        <v>1770667</v>
      </c>
      <c r="Q19" s="16">
        <f t="shared" si="1"/>
        <v>0</v>
      </c>
      <c r="R19" s="88"/>
      <c r="S19" s="38"/>
      <c r="T19" s="33"/>
      <c r="U19" s="9"/>
      <c r="V19" s="33"/>
      <c r="W19" s="33"/>
      <c r="X19" s="33"/>
      <c r="Y19" s="33"/>
      <c r="Z19" s="33"/>
      <c r="AA19" s="33"/>
    </row>
    <row r="20" spans="1:27" s="15" customFormat="1" ht="15.75" customHeight="1" x14ac:dyDescent="0.25">
      <c r="A20" s="12">
        <v>15</v>
      </c>
      <c r="B20" s="21" t="s">
        <v>149</v>
      </c>
      <c r="C20" s="20" t="s">
        <v>150</v>
      </c>
      <c r="D20" s="67" t="s">
        <v>151</v>
      </c>
      <c r="E20" s="67">
        <v>1304</v>
      </c>
      <c r="F20" s="67" t="s">
        <v>87</v>
      </c>
      <c r="G20" s="82">
        <v>4512</v>
      </c>
      <c r="H20" s="20" t="s">
        <v>195</v>
      </c>
      <c r="I20" s="20" t="s">
        <v>200</v>
      </c>
      <c r="J20" s="67" t="s">
        <v>195</v>
      </c>
      <c r="K20" s="28" t="s">
        <v>214</v>
      </c>
      <c r="L20" s="16">
        <v>1106667</v>
      </c>
      <c r="M20" s="105">
        <v>3500</v>
      </c>
      <c r="N20" s="16"/>
      <c r="O20" s="11">
        <f t="shared" si="0"/>
        <v>1110167</v>
      </c>
      <c r="P20" s="16">
        <f t="shared" si="2"/>
        <v>1110167</v>
      </c>
      <c r="Q20" s="16">
        <f t="shared" si="1"/>
        <v>0</v>
      </c>
      <c r="R20" s="88" t="s">
        <v>240</v>
      </c>
      <c r="S20" s="38"/>
      <c r="T20" s="33"/>
      <c r="U20" s="9"/>
      <c r="V20" s="33"/>
      <c r="W20" s="33"/>
      <c r="X20" s="33"/>
      <c r="Y20" s="33"/>
      <c r="Z20" s="33"/>
      <c r="AA20" s="33"/>
    </row>
    <row r="21" spans="1:27" s="15" customFormat="1" ht="15.75" customHeight="1" x14ac:dyDescent="0.25">
      <c r="A21" s="12">
        <v>16</v>
      </c>
      <c r="B21" s="21" t="s">
        <v>133</v>
      </c>
      <c r="C21" s="20" t="s">
        <v>152</v>
      </c>
      <c r="D21" s="67" t="s">
        <v>153</v>
      </c>
      <c r="E21" s="67">
        <v>1303</v>
      </c>
      <c r="F21" s="67" t="s">
        <v>92</v>
      </c>
      <c r="G21" s="82">
        <v>4324</v>
      </c>
      <c r="H21" s="20" t="s">
        <v>195</v>
      </c>
      <c r="I21" s="20" t="s">
        <v>200</v>
      </c>
      <c r="J21" s="67" t="s">
        <v>195</v>
      </c>
      <c r="K21" s="28" t="s">
        <v>215</v>
      </c>
      <c r="L21" s="16">
        <v>1470286</v>
      </c>
      <c r="M21" s="105"/>
      <c r="N21" s="16"/>
      <c r="O21" s="11">
        <f t="shared" si="0"/>
        <v>1470286</v>
      </c>
      <c r="P21" s="16">
        <f t="shared" si="2"/>
        <v>1470286</v>
      </c>
      <c r="Q21" s="16">
        <f t="shared" si="1"/>
        <v>0</v>
      </c>
      <c r="R21" s="88"/>
      <c r="S21" s="38"/>
      <c r="T21" s="33"/>
      <c r="U21" s="9"/>
      <c r="V21" s="33"/>
      <c r="W21" s="33"/>
      <c r="X21" s="33"/>
      <c r="Y21" s="33"/>
      <c r="Z21" s="33"/>
      <c r="AA21" s="33"/>
    </row>
    <row r="22" spans="1:27" s="15" customFormat="1" ht="15.75" customHeight="1" x14ac:dyDescent="0.25">
      <c r="A22" s="12">
        <v>17</v>
      </c>
      <c r="B22" s="21" t="s">
        <v>154</v>
      </c>
      <c r="C22" s="20" t="s">
        <v>155</v>
      </c>
      <c r="D22" s="67" t="s">
        <v>156</v>
      </c>
      <c r="E22" s="67">
        <v>1303</v>
      </c>
      <c r="F22" s="67" t="s">
        <v>92</v>
      </c>
      <c r="G22" s="82">
        <v>4666</v>
      </c>
      <c r="H22" s="20" t="s">
        <v>195</v>
      </c>
      <c r="I22" s="20" t="s">
        <v>200</v>
      </c>
      <c r="J22" s="67" t="s">
        <v>195</v>
      </c>
      <c r="K22" s="28" t="s">
        <v>216</v>
      </c>
      <c r="L22" s="16">
        <v>1912952</v>
      </c>
      <c r="M22" s="105">
        <v>3333</v>
      </c>
      <c r="N22" s="16"/>
      <c r="O22" s="11">
        <f t="shared" si="0"/>
        <v>1916285</v>
      </c>
      <c r="P22" s="16">
        <f t="shared" si="2"/>
        <v>1916285</v>
      </c>
      <c r="Q22" s="16">
        <f t="shared" si="1"/>
        <v>0</v>
      </c>
      <c r="R22" s="88" t="s">
        <v>241</v>
      </c>
      <c r="S22" s="38"/>
      <c r="T22" s="33"/>
      <c r="U22" s="9"/>
      <c r="V22" s="33"/>
      <c r="W22" s="33"/>
      <c r="X22" s="33"/>
      <c r="Y22" s="33"/>
      <c r="Z22" s="33"/>
      <c r="AA22" s="33"/>
    </row>
    <row r="23" spans="1:27" s="15" customFormat="1" ht="15.75" customHeight="1" x14ac:dyDescent="0.25">
      <c r="A23" s="12">
        <v>18</v>
      </c>
      <c r="B23" s="21" t="s">
        <v>144</v>
      </c>
      <c r="C23" s="20" t="s">
        <v>157</v>
      </c>
      <c r="D23" s="67" t="s">
        <v>158</v>
      </c>
      <c r="E23" s="67">
        <v>1303</v>
      </c>
      <c r="F23" s="67" t="s">
        <v>92</v>
      </c>
      <c r="G23" s="82">
        <v>2639</v>
      </c>
      <c r="H23" s="20" t="s">
        <v>195</v>
      </c>
      <c r="I23" s="20" t="s">
        <v>200</v>
      </c>
      <c r="J23" s="67" t="s">
        <v>195</v>
      </c>
      <c r="K23" s="28" t="s">
        <v>217</v>
      </c>
      <c r="L23" s="16">
        <v>2875000</v>
      </c>
      <c r="M23" s="105"/>
      <c r="N23" s="16"/>
      <c r="O23" s="11">
        <f t="shared" si="0"/>
        <v>2875000</v>
      </c>
      <c r="P23" s="16">
        <f t="shared" si="2"/>
        <v>2875000</v>
      </c>
      <c r="Q23" s="16">
        <f t="shared" si="1"/>
        <v>0</v>
      </c>
      <c r="R23" s="88"/>
      <c r="S23" s="38"/>
      <c r="T23" s="33"/>
      <c r="U23" s="9"/>
      <c r="V23" s="33"/>
      <c r="W23" s="33"/>
      <c r="X23" s="33"/>
      <c r="Y23" s="33"/>
      <c r="Z23" s="33"/>
      <c r="AA23" s="33"/>
    </row>
    <row r="24" spans="1:27" s="15" customFormat="1" ht="15.75" customHeight="1" x14ac:dyDescent="0.25">
      <c r="A24" s="12">
        <v>19</v>
      </c>
      <c r="B24" s="21" t="s">
        <v>159</v>
      </c>
      <c r="C24" s="20" t="s">
        <v>160</v>
      </c>
      <c r="D24" s="67" t="s">
        <v>161</v>
      </c>
      <c r="E24" s="67">
        <v>1303</v>
      </c>
      <c r="F24" s="67" t="s">
        <v>86</v>
      </c>
      <c r="G24" s="82">
        <v>2253</v>
      </c>
      <c r="H24" s="20" t="s">
        <v>195</v>
      </c>
      <c r="I24" s="20" t="s">
        <v>200</v>
      </c>
      <c r="J24" s="67" t="s">
        <v>195</v>
      </c>
      <c r="K24" s="28" t="s">
        <v>218</v>
      </c>
      <c r="L24" s="16">
        <v>3818000</v>
      </c>
      <c r="M24" s="105"/>
      <c r="N24" s="16"/>
      <c r="O24" s="11">
        <f t="shared" si="0"/>
        <v>3818000</v>
      </c>
      <c r="P24" s="16">
        <f t="shared" si="2"/>
        <v>3818000</v>
      </c>
      <c r="Q24" s="16">
        <f t="shared" si="1"/>
        <v>0</v>
      </c>
      <c r="R24" s="88"/>
      <c r="S24" s="38"/>
      <c r="T24" s="33"/>
      <c r="U24" s="9"/>
      <c r="V24" s="33"/>
      <c r="W24" s="33"/>
      <c r="X24" s="33"/>
      <c r="Y24" s="33"/>
      <c r="Z24" s="33"/>
      <c r="AA24" s="33"/>
    </row>
    <row r="25" spans="1:27" s="15" customFormat="1" ht="15.75" customHeight="1" x14ac:dyDescent="0.25">
      <c r="A25" s="12">
        <v>20</v>
      </c>
      <c r="B25" s="21" t="s">
        <v>162</v>
      </c>
      <c r="C25" s="20" t="s">
        <v>163</v>
      </c>
      <c r="D25" s="67" t="s">
        <v>164</v>
      </c>
      <c r="E25" s="67">
        <v>1303</v>
      </c>
      <c r="F25" s="67" t="s">
        <v>86</v>
      </c>
      <c r="G25" s="82">
        <v>1927</v>
      </c>
      <c r="H25" s="20" t="s">
        <v>195</v>
      </c>
      <c r="I25" s="20" t="s">
        <v>200</v>
      </c>
      <c r="J25" s="67" t="s">
        <v>195</v>
      </c>
      <c r="K25" s="28" t="s">
        <v>219</v>
      </c>
      <c r="L25" s="16">
        <v>3618667</v>
      </c>
      <c r="M25" s="105"/>
      <c r="N25" s="16"/>
      <c r="O25" s="11">
        <f t="shared" si="0"/>
        <v>3618667</v>
      </c>
      <c r="P25" s="16">
        <f t="shared" si="2"/>
        <v>3618667</v>
      </c>
      <c r="Q25" s="16">
        <f t="shared" si="1"/>
        <v>0</v>
      </c>
      <c r="R25" s="88"/>
      <c r="S25" s="38"/>
      <c r="T25" s="33"/>
      <c r="U25" s="9"/>
      <c r="V25" s="33"/>
      <c r="W25" s="33"/>
      <c r="X25" s="33"/>
      <c r="Y25" s="33"/>
      <c r="Z25" s="33"/>
      <c r="AA25" s="33"/>
    </row>
    <row r="26" spans="1:27" s="15" customFormat="1" ht="15.75" customHeight="1" x14ac:dyDescent="0.25">
      <c r="A26" s="12">
        <v>21</v>
      </c>
      <c r="B26" s="21" t="s">
        <v>11</v>
      </c>
      <c r="C26" s="20" t="s">
        <v>165</v>
      </c>
      <c r="D26" s="67" t="s">
        <v>166</v>
      </c>
      <c r="E26" s="67">
        <v>1206</v>
      </c>
      <c r="F26" s="67" t="s">
        <v>167</v>
      </c>
      <c r="G26" s="82">
        <v>13639</v>
      </c>
      <c r="H26" s="20" t="s">
        <v>195</v>
      </c>
      <c r="I26" s="20" t="s">
        <v>200</v>
      </c>
      <c r="J26" s="67" t="s">
        <v>195</v>
      </c>
      <c r="K26" s="28" t="s">
        <v>220</v>
      </c>
      <c r="L26" s="16">
        <v>1647619</v>
      </c>
      <c r="M26" s="105"/>
      <c r="N26" s="16"/>
      <c r="O26" s="11">
        <f t="shared" si="0"/>
        <v>1647619</v>
      </c>
      <c r="P26" s="16">
        <f t="shared" si="2"/>
        <v>1647619</v>
      </c>
      <c r="Q26" s="16">
        <f t="shared" si="1"/>
        <v>0</v>
      </c>
      <c r="R26" s="88"/>
      <c r="S26" s="38"/>
      <c r="T26" s="33"/>
      <c r="U26" s="9"/>
      <c r="V26" s="33"/>
      <c r="W26" s="33"/>
      <c r="X26" s="33"/>
      <c r="Y26" s="33"/>
      <c r="Z26" s="33"/>
      <c r="AA26" s="33"/>
    </row>
    <row r="27" spans="1:27" s="15" customFormat="1" ht="15.75" customHeight="1" x14ac:dyDescent="0.25">
      <c r="A27" s="12">
        <v>22</v>
      </c>
      <c r="B27" s="21" t="s">
        <v>94</v>
      </c>
      <c r="C27" s="20" t="s">
        <v>168</v>
      </c>
      <c r="D27" s="67" t="s">
        <v>169</v>
      </c>
      <c r="E27" s="67">
        <v>1301</v>
      </c>
      <c r="F27" s="67" t="s">
        <v>92</v>
      </c>
      <c r="G27" s="82">
        <v>6813</v>
      </c>
      <c r="H27" s="20" t="s">
        <v>195</v>
      </c>
      <c r="I27" s="20" t="s">
        <v>200</v>
      </c>
      <c r="J27" s="67" t="s">
        <v>195</v>
      </c>
      <c r="K27" s="28" t="s">
        <v>221</v>
      </c>
      <c r="L27" s="16">
        <v>1256857</v>
      </c>
      <c r="M27" s="105"/>
      <c r="N27" s="16"/>
      <c r="O27" s="11">
        <f t="shared" si="0"/>
        <v>1256857</v>
      </c>
      <c r="P27" s="16">
        <f t="shared" si="2"/>
        <v>1256857</v>
      </c>
      <c r="Q27" s="16">
        <f t="shared" si="1"/>
        <v>0</v>
      </c>
      <c r="R27" s="88"/>
      <c r="S27" s="38"/>
      <c r="T27" s="33"/>
      <c r="U27" s="9"/>
      <c r="V27" s="33"/>
      <c r="W27" s="33"/>
      <c r="X27" s="33"/>
      <c r="Y27" s="33"/>
      <c r="Z27" s="33"/>
      <c r="AA27" s="33"/>
    </row>
    <row r="28" spans="1:27" s="15" customFormat="1" ht="15.75" customHeight="1" x14ac:dyDescent="0.25">
      <c r="A28" s="12">
        <v>23</v>
      </c>
      <c r="B28" s="21" t="s">
        <v>11</v>
      </c>
      <c r="C28" s="20" t="s">
        <v>170</v>
      </c>
      <c r="D28" s="67" t="s">
        <v>171</v>
      </c>
      <c r="E28" s="67">
        <v>1303</v>
      </c>
      <c r="F28" s="67" t="s">
        <v>92</v>
      </c>
      <c r="G28" s="82">
        <v>6251</v>
      </c>
      <c r="H28" s="20" t="s">
        <v>195</v>
      </c>
      <c r="I28" s="20" t="s">
        <v>348</v>
      </c>
      <c r="J28" s="67" t="s">
        <v>195</v>
      </c>
      <c r="K28" s="28" t="s">
        <v>222</v>
      </c>
      <c r="L28" s="16">
        <v>1733333</v>
      </c>
      <c r="M28" s="105"/>
      <c r="N28" s="16"/>
      <c r="O28" s="11">
        <f t="shared" si="0"/>
        <v>1733333</v>
      </c>
      <c r="P28" s="16"/>
      <c r="Q28" s="16">
        <f t="shared" si="1"/>
        <v>1733333</v>
      </c>
      <c r="R28" s="88"/>
      <c r="S28" s="38"/>
      <c r="T28" s="33"/>
      <c r="U28" s="9"/>
      <c r="V28" s="33"/>
      <c r="W28" s="33"/>
      <c r="X28" s="33"/>
      <c r="Y28" s="33"/>
      <c r="Z28" s="33"/>
      <c r="AA28" s="33"/>
    </row>
    <row r="29" spans="1:27" s="15" customFormat="1" ht="15.75" customHeight="1" x14ac:dyDescent="0.25">
      <c r="A29" s="12">
        <v>24</v>
      </c>
      <c r="B29" s="21" t="s">
        <v>11</v>
      </c>
      <c r="C29" s="20" t="s">
        <v>172</v>
      </c>
      <c r="D29" s="67" t="s">
        <v>173</v>
      </c>
      <c r="E29" s="67">
        <v>1302</v>
      </c>
      <c r="F29" s="67" t="s">
        <v>87</v>
      </c>
      <c r="G29" s="82">
        <v>5447</v>
      </c>
      <c r="H29" s="20" t="s">
        <v>195</v>
      </c>
      <c r="I29" s="20" t="s">
        <v>349</v>
      </c>
      <c r="J29" s="67" t="s">
        <v>195</v>
      </c>
      <c r="K29" s="28" t="s">
        <v>223</v>
      </c>
      <c r="L29" s="16">
        <v>1733333</v>
      </c>
      <c r="M29" s="105"/>
      <c r="N29" s="16"/>
      <c r="O29" s="11">
        <f t="shared" si="0"/>
        <v>1733333</v>
      </c>
      <c r="P29" s="16"/>
      <c r="Q29" s="16">
        <f t="shared" si="1"/>
        <v>1733333</v>
      </c>
      <c r="R29" s="88"/>
      <c r="S29" s="38"/>
      <c r="T29" s="33"/>
      <c r="U29" s="9"/>
      <c r="V29" s="33"/>
      <c r="W29" s="33"/>
      <c r="X29" s="33"/>
      <c r="Y29" s="33"/>
      <c r="Z29" s="33"/>
      <c r="AA29" s="33"/>
    </row>
    <row r="30" spans="1:27" s="15" customFormat="1" ht="15.75" customHeight="1" x14ac:dyDescent="0.25">
      <c r="A30" s="12">
        <v>25</v>
      </c>
      <c r="B30" s="21" t="s">
        <v>11</v>
      </c>
      <c r="C30" s="20" t="s">
        <v>174</v>
      </c>
      <c r="D30" s="67" t="s">
        <v>175</v>
      </c>
      <c r="E30" s="67">
        <v>1304</v>
      </c>
      <c r="F30" s="67" t="s">
        <v>87</v>
      </c>
      <c r="G30" s="82">
        <v>6930</v>
      </c>
      <c r="H30" s="20" t="s">
        <v>195</v>
      </c>
      <c r="I30" s="20" t="s">
        <v>348</v>
      </c>
      <c r="J30" s="67" t="s">
        <v>195</v>
      </c>
      <c r="K30" s="28" t="s">
        <v>224</v>
      </c>
      <c r="L30" s="16">
        <v>1733333</v>
      </c>
      <c r="M30" s="105"/>
      <c r="N30" s="16"/>
      <c r="O30" s="11">
        <f t="shared" si="0"/>
        <v>1733333</v>
      </c>
      <c r="P30" s="16"/>
      <c r="Q30" s="16">
        <f t="shared" si="1"/>
        <v>1733333</v>
      </c>
      <c r="R30" s="88"/>
      <c r="S30" s="38"/>
      <c r="T30" s="33"/>
      <c r="U30" s="9"/>
      <c r="V30" s="33"/>
      <c r="W30" s="33"/>
      <c r="X30" s="33"/>
      <c r="Y30" s="33"/>
      <c r="Z30" s="33"/>
      <c r="AA30" s="33"/>
    </row>
    <row r="31" spans="1:27" s="15" customFormat="1" ht="15.75" customHeight="1" x14ac:dyDescent="0.25">
      <c r="A31" s="12">
        <v>26</v>
      </c>
      <c r="B31" s="21" t="s">
        <v>11</v>
      </c>
      <c r="C31" s="20" t="s">
        <v>176</v>
      </c>
      <c r="D31" s="67" t="s">
        <v>177</v>
      </c>
      <c r="E31" s="67">
        <v>1304</v>
      </c>
      <c r="F31" s="67" t="s">
        <v>86</v>
      </c>
      <c r="G31" s="82">
        <v>2774</v>
      </c>
      <c r="H31" s="20" t="s">
        <v>195</v>
      </c>
      <c r="I31" s="20" t="s">
        <v>349</v>
      </c>
      <c r="J31" s="67" t="s">
        <v>195</v>
      </c>
      <c r="K31" s="28" t="s">
        <v>225</v>
      </c>
      <c r="L31" s="16">
        <v>1733333</v>
      </c>
      <c r="M31" s="105"/>
      <c r="N31" s="16"/>
      <c r="O31" s="11">
        <f t="shared" si="0"/>
        <v>1733333</v>
      </c>
      <c r="P31" s="16"/>
      <c r="Q31" s="16">
        <f t="shared" si="1"/>
        <v>1733333</v>
      </c>
      <c r="R31" s="88"/>
      <c r="S31" s="38"/>
      <c r="T31" s="33"/>
      <c r="U31" s="9"/>
      <c r="V31" s="33"/>
      <c r="W31" s="33"/>
      <c r="X31" s="33"/>
      <c r="Y31" s="33"/>
      <c r="Z31" s="33"/>
      <c r="AA31" s="33"/>
    </row>
    <row r="32" spans="1:27" s="15" customFormat="1" ht="15.75" customHeight="1" x14ac:dyDescent="0.25">
      <c r="A32" s="12">
        <v>27</v>
      </c>
      <c r="B32" s="21" t="s">
        <v>11</v>
      </c>
      <c r="C32" s="20" t="s">
        <v>178</v>
      </c>
      <c r="D32" s="67" t="s">
        <v>179</v>
      </c>
      <c r="E32" s="67">
        <v>1304</v>
      </c>
      <c r="F32" s="67" t="s">
        <v>86</v>
      </c>
      <c r="G32" s="82">
        <v>3666</v>
      </c>
      <c r="H32" s="20" t="s">
        <v>195</v>
      </c>
      <c r="I32" s="20" t="s">
        <v>332</v>
      </c>
      <c r="J32" s="67" t="s">
        <v>195</v>
      </c>
      <c r="K32" s="28" t="s">
        <v>226</v>
      </c>
      <c r="L32" s="16">
        <v>1733333</v>
      </c>
      <c r="M32" s="105"/>
      <c r="N32" s="16"/>
      <c r="O32" s="11">
        <f t="shared" si="0"/>
        <v>1733333</v>
      </c>
      <c r="P32" s="16">
        <f t="shared" si="2"/>
        <v>1733333</v>
      </c>
      <c r="Q32" s="16">
        <f t="shared" si="1"/>
        <v>0</v>
      </c>
      <c r="R32" s="88"/>
      <c r="S32" s="38"/>
      <c r="T32" s="33"/>
      <c r="U32" s="9"/>
      <c r="V32" s="33"/>
      <c r="W32" s="33"/>
      <c r="X32" s="33"/>
      <c r="Y32" s="33"/>
      <c r="Z32" s="33"/>
      <c r="AA32" s="33"/>
    </row>
    <row r="33" spans="1:27" s="15" customFormat="1" ht="15.75" customHeight="1" x14ac:dyDescent="0.25">
      <c r="A33" s="12">
        <v>28</v>
      </c>
      <c r="B33" s="21" t="s">
        <v>11</v>
      </c>
      <c r="C33" s="20" t="s">
        <v>180</v>
      </c>
      <c r="D33" s="67" t="s">
        <v>181</v>
      </c>
      <c r="E33" s="67">
        <v>1303</v>
      </c>
      <c r="F33" s="67" t="s">
        <v>86</v>
      </c>
      <c r="G33" s="82">
        <v>4166</v>
      </c>
      <c r="H33" s="20" t="s">
        <v>195</v>
      </c>
      <c r="I33" s="20" t="s">
        <v>350</v>
      </c>
      <c r="J33" s="67" t="s">
        <v>195</v>
      </c>
      <c r="K33" s="28" t="s">
        <v>227</v>
      </c>
      <c r="L33" s="16">
        <v>1733333</v>
      </c>
      <c r="M33" s="105"/>
      <c r="N33" s="16"/>
      <c r="O33" s="11">
        <f t="shared" si="0"/>
        <v>1733333</v>
      </c>
      <c r="P33" s="16"/>
      <c r="Q33" s="16">
        <f t="shared" si="1"/>
        <v>1733333</v>
      </c>
      <c r="R33" s="88"/>
      <c r="S33" s="38"/>
      <c r="T33" s="33"/>
      <c r="U33" s="9"/>
      <c r="V33" s="33"/>
      <c r="W33" s="33"/>
      <c r="X33" s="33"/>
      <c r="Y33" s="33"/>
      <c r="Z33" s="33"/>
      <c r="AA33" s="33"/>
    </row>
    <row r="34" spans="1:27" s="15" customFormat="1" ht="15.75" customHeight="1" x14ac:dyDescent="0.25">
      <c r="A34" s="12">
        <v>29</v>
      </c>
      <c r="B34" s="21" t="s">
        <v>74</v>
      </c>
      <c r="C34" s="20" t="s">
        <v>182</v>
      </c>
      <c r="D34" s="67" t="s">
        <v>183</v>
      </c>
      <c r="E34" s="67">
        <v>1303</v>
      </c>
      <c r="F34" s="67" t="s">
        <v>87</v>
      </c>
      <c r="G34" s="82">
        <v>7573</v>
      </c>
      <c r="H34" s="20" t="s">
        <v>195</v>
      </c>
      <c r="I34" s="20" t="s">
        <v>350</v>
      </c>
      <c r="J34" s="67" t="s">
        <v>195</v>
      </c>
      <c r="K34" s="28" t="s">
        <v>228</v>
      </c>
      <c r="L34" s="16">
        <v>1828571</v>
      </c>
      <c r="M34" s="105"/>
      <c r="N34" s="16"/>
      <c r="O34" s="11">
        <f t="shared" si="0"/>
        <v>1828571</v>
      </c>
      <c r="P34" s="16"/>
      <c r="Q34" s="16">
        <f t="shared" si="1"/>
        <v>1828571</v>
      </c>
      <c r="R34" s="88"/>
      <c r="S34" s="38"/>
      <c r="T34" s="33"/>
      <c r="U34" s="26"/>
      <c r="V34" s="33"/>
      <c r="W34" s="33"/>
      <c r="X34" s="33"/>
      <c r="Y34" s="33"/>
      <c r="Z34" s="33"/>
      <c r="AA34" s="33"/>
    </row>
    <row r="35" spans="1:27" s="15" customFormat="1" ht="15.75" customHeight="1" x14ac:dyDescent="0.25">
      <c r="A35" s="12">
        <v>30</v>
      </c>
      <c r="B35" s="21" t="s">
        <v>74</v>
      </c>
      <c r="C35" s="20" t="s">
        <v>184</v>
      </c>
      <c r="D35" s="67" t="s">
        <v>185</v>
      </c>
      <c r="E35" s="67">
        <v>1303</v>
      </c>
      <c r="F35" s="67" t="s">
        <v>86</v>
      </c>
      <c r="G35" s="82">
        <v>3125</v>
      </c>
      <c r="H35" s="20" t="s">
        <v>195</v>
      </c>
      <c r="I35" s="20" t="s">
        <v>351</v>
      </c>
      <c r="J35" s="67" t="s">
        <v>195</v>
      </c>
      <c r="K35" s="28" t="s">
        <v>229</v>
      </c>
      <c r="L35" s="16">
        <v>1828571</v>
      </c>
      <c r="M35" s="105"/>
      <c r="N35" s="16"/>
      <c r="O35" s="11">
        <f t="shared" si="0"/>
        <v>1828571</v>
      </c>
      <c r="P35" s="16"/>
      <c r="Q35" s="16">
        <f t="shared" si="1"/>
        <v>1828571</v>
      </c>
      <c r="R35" s="88"/>
      <c r="S35" s="38"/>
      <c r="T35" s="33"/>
      <c r="U35" s="42"/>
      <c r="V35" s="33"/>
      <c r="W35" s="33"/>
      <c r="X35" s="33"/>
      <c r="Y35" s="33"/>
      <c r="Z35" s="33"/>
      <c r="AA35" s="33"/>
    </row>
    <row r="36" spans="1:27" s="15" customFormat="1" ht="15.75" customHeight="1" x14ac:dyDescent="0.25">
      <c r="A36" s="12">
        <v>31</v>
      </c>
      <c r="B36" s="21" t="s">
        <v>74</v>
      </c>
      <c r="C36" s="20" t="s">
        <v>186</v>
      </c>
      <c r="D36" s="67" t="s">
        <v>187</v>
      </c>
      <c r="E36" s="67">
        <v>1303</v>
      </c>
      <c r="F36" s="67" t="s">
        <v>167</v>
      </c>
      <c r="G36" s="82">
        <v>4655</v>
      </c>
      <c r="H36" s="20" t="s">
        <v>195</v>
      </c>
      <c r="I36" s="20" t="s">
        <v>332</v>
      </c>
      <c r="J36" s="67" t="s">
        <v>195</v>
      </c>
      <c r="K36" s="28" t="s">
        <v>230</v>
      </c>
      <c r="L36" s="16">
        <v>1828571</v>
      </c>
      <c r="M36" s="105"/>
      <c r="N36" s="16"/>
      <c r="O36" s="11">
        <f t="shared" si="0"/>
        <v>1828571</v>
      </c>
      <c r="P36" s="16">
        <f t="shared" si="2"/>
        <v>1828571</v>
      </c>
      <c r="Q36" s="16">
        <f t="shared" si="1"/>
        <v>0</v>
      </c>
      <c r="R36" s="88"/>
      <c r="S36" s="38"/>
      <c r="T36" s="33"/>
      <c r="U36" s="42"/>
      <c r="V36" s="33"/>
      <c r="W36" s="33"/>
      <c r="X36" s="33"/>
      <c r="Y36" s="33"/>
      <c r="Z36" s="33"/>
      <c r="AA36" s="33"/>
    </row>
    <row r="37" spans="1:27" s="15" customFormat="1" ht="15.75" customHeight="1" x14ac:dyDescent="0.25">
      <c r="A37" s="12">
        <v>32</v>
      </c>
      <c r="B37" s="21" t="s">
        <v>74</v>
      </c>
      <c r="C37" s="20" t="s">
        <v>188</v>
      </c>
      <c r="D37" s="67" t="s">
        <v>352</v>
      </c>
      <c r="E37" s="67">
        <v>1304</v>
      </c>
      <c r="F37" s="67" t="s">
        <v>86</v>
      </c>
      <c r="G37" s="82">
        <v>5265</v>
      </c>
      <c r="H37" s="20" t="s">
        <v>195</v>
      </c>
      <c r="I37" s="20" t="s">
        <v>351</v>
      </c>
      <c r="J37" s="67" t="s">
        <v>195</v>
      </c>
      <c r="K37" s="28" t="s">
        <v>231</v>
      </c>
      <c r="L37" s="16">
        <v>1828571</v>
      </c>
      <c r="M37" s="105"/>
      <c r="N37" s="16"/>
      <c r="O37" s="11">
        <f t="shared" si="0"/>
        <v>1828571</v>
      </c>
      <c r="P37" s="16"/>
      <c r="Q37" s="16">
        <f t="shared" si="1"/>
        <v>1828571</v>
      </c>
      <c r="R37" s="88"/>
      <c r="S37" s="38"/>
      <c r="T37" s="33"/>
      <c r="U37" s="42"/>
      <c r="V37" s="33"/>
      <c r="W37" s="33"/>
      <c r="X37" s="33"/>
      <c r="Y37" s="33"/>
      <c r="Z37" s="33"/>
      <c r="AA37" s="33"/>
    </row>
    <row r="38" spans="1:27" s="15" customFormat="1" ht="15.75" customHeight="1" x14ac:dyDescent="0.25">
      <c r="A38" s="12">
        <v>33</v>
      </c>
      <c r="B38" s="21" t="s">
        <v>119</v>
      </c>
      <c r="C38" s="20" t="s">
        <v>189</v>
      </c>
      <c r="D38" s="67" t="s">
        <v>190</v>
      </c>
      <c r="E38" s="67">
        <v>1301</v>
      </c>
      <c r="F38" s="67" t="s">
        <v>87</v>
      </c>
      <c r="G38" s="82">
        <v>3514</v>
      </c>
      <c r="H38" s="20" t="s">
        <v>196</v>
      </c>
      <c r="I38" s="20" t="s">
        <v>200</v>
      </c>
      <c r="J38" s="67" t="s">
        <v>196</v>
      </c>
      <c r="K38" s="28" t="s">
        <v>232</v>
      </c>
      <c r="L38" s="16">
        <v>1351714</v>
      </c>
      <c r="M38" s="105"/>
      <c r="N38" s="16"/>
      <c r="O38" s="11">
        <f t="shared" si="0"/>
        <v>1351714</v>
      </c>
      <c r="P38" s="16">
        <f t="shared" si="2"/>
        <v>1351714</v>
      </c>
      <c r="Q38" s="16">
        <f t="shared" si="1"/>
        <v>0</v>
      </c>
      <c r="R38" s="88"/>
      <c r="S38" s="38"/>
      <c r="T38" s="33"/>
      <c r="U38" s="42"/>
      <c r="V38" s="33"/>
      <c r="W38" s="33"/>
      <c r="X38" s="33"/>
      <c r="Y38" s="33"/>
      <c r="Z38" s="33"/>
      <c r="AA38" s="33"/>
    </row>
    <row r="39" spans="1:27" s="15" customFormat="1" x14ac:dyDescent="0.25">
      <c r="A39" s="12"/>
      <c r="C39" s="22"/>
      <c r="D39" s="68"/>
      <c r="E39" s="68"/>
      <c r="F39" s="68"/>
      <c r="G39" s="83"/>
      <c r="J39" s="68"/>
      <c r="L39" s="16"/>
      <c r="M39" s="105"/>
      <c r="N39" s="16"/>
      <c r="O39" s="16"/>
      <c r="Q39" s="16"/>
      <c r="R39" s="88"/>
      <c r="S39" s="39"/>
      <c r="U39" s="42"/>
    </row>
    <row r="40" spans="1:27" s="26" customFormat="1" ht="16.5" thickBot="1" x14ac:dyDescent="0.3">
      <c r="A40" s="27"/>
      <c r="C40" s="40"/>
      <c r="D40" s="69"/>
      <c r="E40" s="69"/>
      <c r="F40" s="69"/>
      <c r="G40" s="84"/>
      <c r="J40" s="69"/>
      <c r="K40" s="26" t="s">
        <v>39</v>
      </c>
      <c r="L40" s="139">
        <f t="shared" ref="L40:Q40" si="3">SUM(L6:L39)</f>
        <v>62267640</v>
      </c>
      <c r="M40" s="140">
        <f t="shared" si="3"/>
        <v>41375</v>
      </c>
      <c r="N40" s="139">
        <f t="shared" si="3"/>
        <v>96182</v>
      </c>
      <c r="O40" s="139">
        <f t="shared" si="3"/>
        <v>62405197</v>
      </c>
      <c r="P40" s="139">
        <f t="shared" si="3"/>
        <v>48252819</v>
      </c>
      <c r="Q40" s="139">
        <f t="shared" si="3"/>
        <v>14152378</v>
      </c>
      <c r="R40" s="89"/>
      <c r="S40" s="41">
        <f>SUM(S6:S39)</f>
        <v>0</v>
      </c>
      <c r="U40" s="42"/>
    </row>
    <row r="41" spans="1:27" ht="16.5" thickTop="1" x14ac:dyDescent="0.25">
      <c r="B41" s="9"/>
      <c r="C41" s="9"/>
      <c r="D41" s="9"/>
      <c r="E41" s="9"/>
      <c r="F41" s="9"/>
      <c r="G41" s="9"/>
      <c r="H41" s="9"/>
    </row>
    <row r="42" spans="1:27" x14ac:dyDescent="0.25">
      <c r="B42" s="9"/>
      <c r="C42" s="9"/>
      <c r="D42" s="9"/>
      <c r="E42" s="9"/>
      <c r="F42" s="9"/>
      <c r="G42" s="9"/>
      <c r="H42" s="9"/>
    </row>
    <row r="43" spans="1:27" x14ac:dyDescent="0.25">
      <c r="B43" s="9"/>
      <c r="C43" s="9"/>
      <c r="D43" s="9"/>
      <c r="E43" s="9"/>
      <c r="F43" s="9"/>
      <c r="G43" s="9"/>
      <c r="H43" s="9"/>
    </row>
    <row r="44" spans="1:27" x14ac:dyDescent="0.25">
      <c r="B44" s="9"/>
      <c r="C44" s="9"/>
      <c r="D44" s="9"/>
      <c r="E44" s="9"/>
      <c r="F44" s="9"/>
      <c r="G44" s="9"/>
      <c r="H44" s="9"/>
    </row>
  </sheetData>
  <sortState ref="A6:T11">
    <sortCondition ref="K6:K11"/>
  </sortState>
  <mergeCells count="4">
    <mergeCell ref="A1:R1"/>
    <mergeCell ref="A2:R2"/>
    <mergeCell ref="A3:R3"/>
    <mergeCell ref="J4:O4"/>
  </mergeCells>
  <phoneticPr fontId="1" type="noConversion"/>
  <pageMargins left="0.15748031496062992" right="0.15748031496062992" top="0.98425196850393704" bottom="0.98425196850393704" header="0.51181102362204722" footer="0.5118110236220472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selection activeCell="L16" sqref="L16"/>
    </sheetView>
  </sheetViews>
  <sheetFormatPr defaultColWidth="9" defaultRowHeight="15" x14ac:dyDescent="0.25"/>
  <cols>
    <col min="1" max="1" width="4.5" style="1" bestFit="1" customWidth="1"/>
    <col min="2" max="2" width="5.25" style="4" bestFit="1" customWidth="1"/>
    <col min="3" max="3" width="11.875" style="4" bestFit="1" customWidth="1"/>
    <col min="4" max="4" width="12" style="4" bestFit="1" customWidth="1"/>
    <col min="5" max="5" width="11.125" style="1" bestFit="1" customWidth="1"/>
    <col min="6" max="6" width="12" style="1" bestFit="1" customWidth="1"/>
    <col min="7" max="7" width="6.75" style="1" bestFit="1" customWidth="1"/>
    <col min="8" max="8" width="5.75" style="1" bestFit="1" customWidth="1"/>
    <col min="9" max="9" width="8" style="1" bestFit="1" customWidth="1"/>
    <col min="10" max="10" width="10.25" style="2" bestFit="1" customWidth="1"/>
    <col min="11" max="11" width="15.125" style="5" bestFit="1" customWidth="1"/>
    <col min="12" max="12" width="10.875" style="4" bestFit="1" customWidth="1"/>
    <col min="13" max="13" width="15.375" style="4" bestFit="1" customWidth="1"/>
    <col min="14" max="14" width="15.25" style="5" bestFit="1" customWidth="1"/>
    <col min="15" max="15" width="1.875" style="5" customWidth="1"/>
    <col min="16" max="16" width="10.875" style="4" bestFit="1" customWidth="1"/>
    <col min="17" max="17" width="15.375" style="4" bestFit="1" customWidth="1"/>
    <col min="18" max="18" width="13.875" style="5" bestFit="1" customWidth="1"/>
    <col min="19" max="19" width="1.75" style="4" customWidth="1"/>
    <col min="20" max="20" width="5.75" style="5" bestFit="1" customWidth="1"/>
    <col min="21" max="21" width="9.75" style="5" bestFit="1" customWidth="1"/>
    <col min="22" max="22" width="12" style="5" customWidth="1"/>
    <col min="23" max="24" width="15.125" style="5" bestFit="1" customWidth="1"/>
    <col min="25" max="25" width="10.25" style="5" bestFit="1" customWidth="1"/>
    <col min="26" max="26" width="13" style="1" bestFit="1" customWidth="1"/>
    <col min="27" max="27" width="14" style="4" customWidth="1"/>
    <col min="28" max="28" width="9" style="4"/>
    <col min="29" max="29" width="7.375" style="48" bestFit="1" customWidth="1"/>
    <col min="30" max="16384" width="9" style="4"/>
  </cols>
  <sheetData>
    <row r="1" spans="1:30" s="46" customFormat="1" ht="15.75" x14ac:dyDescent="0.25">
      <c r="A1" s="103"/>
      <c r="B1" s="168" t="s">
        <v>45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73"/>
      <c r="AC1" s="47"/>
    </row>
    <row r="2" spans="1:30" s="46" customFormat="1" ht="15.75" x14ac:dyDescent="0.25">
      <c r="A2" s="103"/>
      <c r="B2" s="168" t="s">
        <v>261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73"/>
      <c r="AC2" s="47"/>
    </row>
    <row r="3" spans="1:30" s="46" customFormat="1" x14ac:dyDescent="0.25">
      <c r="A3" s="103"/>
      <c r="B3" s="168" t="s">
        <v>353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73"/>
      <c r="AC3" s="47"/>
    </row>
    <row r="4" spans="1:30" ht="16.5" thickBot="1" x14ac:dyDescent="0.3">
      <c r="E4" s="4"/>
      <c r="F4" s="4"/>
      <c r="H4" s="4"/>
      <c r="I4" s="4"/>
      <c r="J4" s="4"/>
      <c r="K4" s="4"/>
      <c r="L4" s="167" t="s">
        <v>42</v>
      </c>
      <c r="M4" s="167"/>
      <c r="N4" s="167"/>
      <c r="O4" s="1"/>
      <c r="P4" s="167" t="s">
        <v>43</v>
      </c>
      <c r="Q4" s="167"/>
      <c r="R4" s="167"/>
      <c r="S4" s="1"/>
      <c r="T4" s="166" t="s">
        <v>319</v>
      </c>
      <c r="U4" s="167"/>
      <c r="V4" s="167"/>
      <c r="W4" s="4"/>
      <c r="X4" s="4"/>
      <c r="Y4" s="4"/>
      <c r="AC4" s="48" t="s">
        <v>262</v>
      </c>
    </row>
    <row r="5" spans="1:30" s="12" customFormat="1" ht="33.75" customHeight="1" x14ac:dyDescent="0.25">
      <c r="A5" s="12" t="s">
        <v>263</v>
      </c>
      <c r="B5" s="61" t="s">
        <v>264</v>
      </c>
      <c r="C5" s="12" t="s">
        <v>4</v>
      </c>
      <c r="D5" s="12" t="s">
        <v>0</v>
      </c>
      <c r="E5" s="12" t="s">
        <v>1</v>
      </c>
      <c r="F5" s="9" t="s">
        <v>265</v>
      </c>
      <c r="G5" s="101" t="s">
        <v>266</v>
      </c>
      <c r="H5" s="24" t="s">
        <v>69</v>
      </c>
      <c r="I5" s="75" t="s">
        <v>267</v>
      </c>
      <c r="J5" s="63" t="s">
        <v>268</v>
      </c>
      <c r="K5" s="11" t="s">
        <v>269</v>
      </c>
      <c r="L5" s="9" t="s">
        <v>5</v>
      </c>
      <c r="M5" s="9" t="s">
        <v>3</v>
      </c>
      <c r="N5" s="8" t="s">
        <v>270</v>
      </c>
      <c r="O5" s="8"/>
      <c r="P5" s="9" t="s">
        <v>5</v>
      </c>
      <c r="Q5" s="9" t="s">
        <v>3</v>
      </c>
      <c r="R5" s="9" t="s">
        <v>271</v>
      </c>
      <c r="T5" s="12" t="s">
        <v>5</v>
      </c>
      <c r="U5" s="12" t="s">
        <v>3</v>
      </c>
      <c r="V5" s="11" t="s">
        <v>320</v>
      </c>
      <c r="W5" s="11" t="s">
        <v>6</v>
      </c>
      <c r="X5" s="11" t="s">
        <v>272</v>
      </c>
      <c r="Y5" s="64" t="s">
        <v>273</v>
      </c>
      <c r="Z5" s="61" t="s">
        <v>274</v>
      </c>
      <c r="AA5" s="62" t="s">
        <v>275</v>
      </c>
      <c r="AC5" s="19"/>
    </row>
    <row r="6" spans="1:30" s="115" customFormat="1" ht="38.25" customHeight="1" x14ac:dyDescent="0.25">
      <c r="A6" s="108">
        <v>1</v>
      </c>
      <c r="B6" s="109">
        <v>52</v>
      </c>
      <c r="C6" s="110" t="s">
        <v>96</v>
      </c>
      <c r="D6" s="110" t="s">
        <v>74</v>
      </c>
      <c r="E6" s="110" t="s">
        <v>276</v>
      </c>
      <c r="F6" s="110" t="s">
        <v>76</v>
      </c>
      <c r="G6" s="111">
        <v>1301</v>
      </c>
      <c r="H6" s="110" t="s">
        <v>86</v>
      </c>
      <c r="I6" s="110">
        <v>2122</v>
      </c>
      <c r="J6" s="112">
        <v>47619</v>
      </c>
      <c r="K6" s="112"/>
      <c r="L6" s="113" t="s">
        <v>277</v>
      </c>
      <c r="M6" s="113" t="s">
        <v>278</v>
      </c>
      <c r="N6" s="116">
        <v>-47619</v>
      </c>
      <c r="O6" s="112"/>
      <c r="P6" s="113"/>
      <c r="Q6" s="113"/>
      <c r="R6" s="112"/>
      <c r="S6" s="113"/>
      <c r="T6" s="112"/>
      <c r="U6" s="112"/>
      <c r="V6" s="112"/>
      <c r="W6" s="112">
        <f>J6+N6+R6+V6</f>
        <v>0</v>
      </c>
      <c r="X6" s="112"/>
      <c r="Y6" s="112">
        <f t="shared" ref="Y6" si="0">W6-X6</f>
        <v>0</v>
      </c>
      <c r="Z6" s="111" t="s">
        <v>95</v>
      </c>
      <c r="AA6" s="121" t="s">
        <v>279</v>
      </c>
      <c r="AB6" s="108"/>
      <c r="AC6" s="114">
        <f t="shared" ref="AC6:AC27" si="1">K6-W6</f>
        <v>0</v>
      </c>
      <c r="AD6" s="113"/>
    </row>
    <row r="7" spans="1:30" s="1" customFormat="1" ht="18" customHeight="1" x14ac:dyDescent="0.25">
      <c r="A7" s="13">
        <v>2</v>
      </c>
      <c r="B7" s="13">
        <v>51</v>
      </c>
      <c r="C7" s="18" t="s">
        <v>246</v>
      </c>
      <c r="D7" s="17" t="s">
        <v>116</v>
      </c>
      <c r="E7" s="18" t="s">
        <v>117</v>
      </c>
      <c r="F7" s="18" t="s">
        <v>77</v>
      </c>
      <c r="G7" s="102">
        <v>1209</v>
      </c>
      <c r="H7" s="18" t="s">
        <v>86</v>
      </c>
      <c r="I7" s="117" t="s">
        <v>118</v>
      </c>
      <c r="J7" s="51"/>
      <c r="K7" s="50">
        <v>2571429</v>
      </c>
      <c r="L7" s="10" t="s">
        <v>282</v>
      </c>
      <c r="M7" s="4" t="s">
        <v>283</v>
      </c>
      <c r="N7" s="50">
        <v>571429</v>
      </c>
      <c r="O7" s="50"/>
      <c r="P7" s="10" t="s">
        <v>284</v>
      </c>
      <c r="Q7" s="10" t="s">
        <v>285</v>
      </c>
      <c r="R7" s="50">
        <v>2000000</v>
      </c>
      <c r="S7" s="10"/>
      <c r="T7" s="50"/>
      <c r="U7" s="50"/>
      <c r="V7" s="50"/>
      <c r="W7" s="50">
        <f>J7+N7+R7+V7</f>
        <v>2571429</v>
      </c>
      <c r="X7" s="50">
        <f t="shared" ref="X7:X17" si="2">W7</f>
        <v>2571429</v>
      </c>
      <c r="Y7" s="50">
        <f t="shared" ref="Y7:Y22" si="3">W7-X7</f>
        <v>0</v>
      </c>
      <c r="Z7" s="78" t="s">
        <v>95</v>
      </c>
      <c r="AA7" s="10"/>
      <c r="AB7" s="13"/>
      <c r="AC7" s="79">
        <f t="shared" si="1"/>
        <v>0</v>
      </c>
      <c r="AD7" s="10"/>
    </row>
    <row r="8" spans="1:30" s="1" customFormat="1" ht="18" customHeight="1" x14ac:dyDescent="0.25">
      <c r="A8" s="13">
        <v>3</v>
      </c>
      <c r="B8" s="13">
        <v>52</v>
      </c>
      <c r="C8" s="107" t="s">
        <v>312</v>
      </c>
      <c r="D8" s="3" t="s">
        <v>74</v>
      </c>
      <c r="E8" s="3" t="s">
        <v>75</v>
      </c>
      <c r="F8" s="3" t="s">
        <v>76</v>
      </c>
      <c r="G8" s="78">
        <v>1301</v>
      </c>
      <c r="H8" s="3" t="s">
        <v>86</v>
      </c>
      <c r="I8" s="3">
        <v>2122</v>
      </c>
      <c r="J8" s="49"/>
      <c r="K8" s="50">
        <v>2019048</v>
      </c>
      <c r="L8" s="4" t="s">
        <v>277</v>
      </c>
      <c r="M8" s="4" t="s">
        <v>313</v>
      </c>
      <c r="N8" s="50">
        <v>2019048</v>
      </c>
      <c r="O8" s="50"/>
      <c r="P8" s="10"/>
      <c r="Q8" s="4"/>
      <c r="R8" s="50"/>
      <c r="S8" s="10"/>
      <c r="T8" s="50"/>
      <c r="U8" s="50"/>
      <c r="V8" s="50"/>
      <c r="W8" s="50">
        <f t="shared" ref="W8:W22" si="4">J8+N8+R8+V8</f>
        <v>2019048</v>
      </c>
      <c r="X8" s="50">
        <f t="shared" si="2"/>
        <v>2019048</v>
      </c>
      <c r="Y8" s="50">
        <f t="shared" si="3"/>
        <v>0</v>
      </c>
      <c r="Z8" s="78" t="s">
        <v>95</v>
      </c>
      <c r="AA8" s="10"/>
      <c r="AB8" s="13"/>
      <c r="AC8" s="79">
        <f t="shared" si="1"/>
        <v>0</v>
      </c>
      <c r="AD8" s="10"/>
    </row>
    <row r="9" spans="1:30" ht="18" customHeight="1" x14ac:dyDescent="0.25">
      <c r="A9" s="13">
        <v>4</v>
      </c>
      <c r="B9" s="13">
        <v>53</v>
      </c>
      <c r="C9" s="107" t="s">
        <v>318</v>
      </c>
      <c r="D9" s="3" t="s">
        <v>71</v>
      </c>
      <c r="E9" s="3" t="s">
        <v>81</v>
      </c>
      <c r="F9" s="3" t="s">
        <v>82</v>
      </c>
      <c r="G9" s="78">
        <v>1304</v>
      </c>
      <c r="H9" s="3" t="s">
        <v>92</v>
      </c>
      <c r="I9" s="3">
        <v>1432</v>
      </c>
      <c r="J9" s="49"/>
      <c r="K9" s="50">
        <v>1638095</v>
      </c>
      <c r="L9" s="4" t="s">
        <v>298</v>
      </c>
      <c r="M9" s="4" t="s">
        <v>303</v>
      </c>
      <c r="N9" s="50">
        <v>1638095</v>
      </c>
      <c r="O9" s="50"/>
      <c r="P9" s="10"/>
      <c r="R9" s="50"/>
      <c r="S9" s="10"/>
      <c r="T9" s="50"/>
      <c r="U9" s="50"/>
      <c r="V9" s="50"/>
      <c r="W9" s="50">
        <f t="shared" si="4"/>
        <v>1638095</v>
      </c>
      <c r="X9" s="50">
        <f t="shared" si="2"/>
        <v>1638095</v>
      </c>
      <c r="Y9" s="50">
        <f t="shared" si="3"/>
        <v>0</v>
      </c>
      <c r="Z9" s="78" t="s">
        <v>323</v>
      </c>
      <c r="AA9" s="10"/>
      <c r="AB9" s="13"/>
      <c r="AC9" s="79">
        <f t="shared" si="1"/>
        <v>0</v>
      </c>
      <c r="AD9" s="10"/>
    </row>
    <row r="10" spans="1:30" ht="18" customHeight="1" x14ac:dyDescent="0.25">
      <c r="A10" s="13">
        <v>5</v>
      </c>
      <c r="B10" s="13">
        <v>54</v>
      </c>
      <c r="C10" s="3" t="s">
        <v>252</v>
      </c>
      <c r="D10" s="3" t="s">
        <v>133</v>
      </c>
      <c r="E10" s="3" t="s">
        <v>152</v>
      </c>
      <c r="F10" s="3" t="s">
        <v>153</v>
      </c>
      <c r="G10" s="78">
        <v>1303</v>
      </c>
      <c r="H10" s="3" t="s">
        <v>92</v>
      </c>
      <c r="I10" s="3">
        <v>4324</v>
      </c>
      <c r="J10" s="49"/>
      <c r="K10" s="50">
        <v>1600000</v>
      </c>
      <c r="L10" s="4" t="s">
        <v>300</v>
      </c>
      <c r="M10" s="4" t="s">
        <v>301</v>
      </c>
      <c r="N10" s="50">
        <v>95238</v>
      </c>
      <c r="O10" s="50"/>
      <c r="P10" s="10" t="s">
        <v>298</v>
      </c>
      <c r="Q10" s="4" t="s">
        <v>302</v>
      </c>
      <c r="R10" s="50">
        <v>1504762</v>
      </c>
      <c r="S10" s="10"/>
      <c r="T10" s="50"/>
      <c r="U10" s="50"/>
      <c r="V10" s="50"/>
      <c r="W10" s="50">
        <f t="shared" si="4"/>
        <v>1600000</v>
      </c>
      <c r="X10" s="50">
        <f t="shared" si="2"/>
        <v>1600000</v>
      </c>
      <c r="Y10" s="50">
        <f t="shared" si="3"/>
        <v>0</v>
      </c>
      <c r="Z10" s="78" t="s">
        <v>95</v>
      </c>
      <c r="AA10" s="10"/>
      <c r="AB10" s="13"/>
      <c r="AC10" s="79">
        <f t="shared" si="1"/>
        <v>0</v>
      </c>
      <c r="AD10" s="10"/>
    </row>
    <row r="11" spans="1:30" ht="18" customHeight="1" x14ac:dyDescent="0.25">
      <c r="A11" s="13">
        <v>6</v>
      </c>
      <c r="B11" s="13">
        <v>55</v>
      </c>
      <c r="C11" s="3" t="s">
        <v>251</v>
      </c>
      <c r="D11" s="3" t="s">
        <v>149</v>
      </c>
      <c r="E11" s="3" t="s">
        <v>150</v>
      </c>
      <c r="F11" s="3" t="s">
        <v>151</v>
      </c>
      <c r="G11" s="78">
        <v>1304</v>
      </c>
      <c r="H11" s="3" t="s">
        <v>87</v>
      </c>
      <c r="I11" s="3">
        <v>4512</v>
      </c>
      <c r="J11" s="49"/>
      <c r="K11" s="50">
        <v>1171429</v>
      </c>
      <c r="L11" s="4" t="s">
        <v>298</v>
      </c>
      <c r="M11" s="4" t="s">
        <v>299</v>
      </c>
      <c r="N11" s="50">
        <v>1171429</v>
      </c>
      <c r="O11" s="50"/>
      <c r="P11" s="10"/>
      <c r="R11" s="50"/>
      <c r="S11" s="10"/>
      <c r="T11" s="50"/>
      <c r="U11" s="50"/>
      <c r="V11" s="50"/>
      <c r="W11" s="50">
        <f t="shared" si="4"/>
        <v>1171429</v>
      </c>
      <c r="X11" s="50">
        <f t="shared" si="2"/>
        <v>1171429</v>
      </c>
      <c r="Y11" s="50">
        <f t="shared" si="3"/>
        <v>0</v>
      </c>
      <c r="Z11" s="78" t="s">
        <v>323</v>
      </c>
      <c r="AA11" s="10"/>
      <c r="AB11" s="13"/>
      <c r="AC11" s="79">
        <f t="shared" si="1"/>
        <v>0</v>
      </c>
      <c r="AD11" s="10"/>
    </row>
    <row r="12" spans="1:30" ht="18" customHeight="1" x14ac:dyDescent="0.25">
      <c r="A12" s="13">
        <v>7</v>
      </c>
      <c r="B12" s="13">
        <v>56</v>
      </c>
      <c r="C12" s="3" t="s">
        <v>245</v>
      </c>
      <c r="D12" s="3" t="s">
        <v>18</v>
      </c>
      <c r="E12" s="3" t="s">
        <v>257</v>
      </c>
      <c r="F12" s="3" t="s">
        <v>19</v>
      </c>
      <c r="G12" s="78">
        <v>1006</v>
      </c>
      <c r="H12" s="3" t="s">
        <v>86</v>
      </c>
      <c r="I12" s="3">
        <v>36300</v>
      </c>
      <c r="J12" s="49"/>
      <c r="K12" s="50">
        <v>2009524</v>
      </c>
      <c r="L12" s="77" t="s">
        <v>280</v>
      </c>
      <c r="M12" s="10" t="s">
        <v>281</v>
      </c>
      <c r="N12" s="50">
        <v>2009524</v>
      </c>
      <c r="O12" s="50"/>
      <c r="P12" s="10"/>
      <c r="Q12" s="10"/>
      <c r="R12" s="50"/>
      <c r="S12" s="10"/>
      <c r="T12" s="50"/>
      <c r="U12" s="50"/>
      <c r="V12" s="50"/>
      <c r="W12" s="50">
        <f t="shared" si="4"/>
        <v>2009524</v>
      </c>
      <c r="X12" s="50">
        <f t="shared" si="2"/>
        <v>2009524</v>
      </c>
      <c r="Y12" s="50">
        <f t="shared" si="3"/>
        <v>0</v>
      </c>
      <c r="Z12" s="78" t="s">
        <v>324</v>
      </c>
      <c r="AA12" s="10"/>
      <c r="AB12" s="13"/>
      <c r="AC12" s="79">
        <f t="shared" si="1"/>
        <v>0</v>
      </c>
      <c r="AD12" s="10"/>
    </row>
    <row r="13" spans="1:30" ht="18" customHeight="1" x14ac:dyDescent="0.25">
      <c r="A13" s="13">
        <v>8</v>
      </c>
      <c r="B13" s="13">
        <v>57</v>
      </c>
      <c r="C13" s="3" t="s">
        <v>247</v>
      </c>
      <c r="D13" s="3" t="s">
        <v>125</v>
      </c>
      <c r="E13" s="3" t="s">
        <v>126</v>
      </c>
      <c r="F13" s="3" t="s">
        <v>127</v>
      </c>
      <c r="G13" s="78">
        <v>1301</v>
      </c>
      <c r="H13" s="3" t="s">
        <v>86</v>
      </c>
      <c r="I13" s="3">
        <v>449</v>
      </c>
      <c r="J13" s="49"/>
      <c r="K13" s="50">
        <v>2685715</v>
      </c>
      <c r="L13" s="4" t="s">
        <v>282</v>
      </c>
      <c r="M13" s="4" t="s">
        <v>286</v>
      </c>
      <c r="N13" s="50">
        <v>19048</v>
      </c>
      <c r="O13" s="50"/>
      <c r="P13" s="10" t="s">
        <v>287</v>
      </c>
      <c r="Q13" s="4" t="s">
        <v>288</v>
      </c>
      <c r="R13" s="50">
        <v>2666667</v>
      </c>
      <c r="S13" s="10"/>
      <c r="T13" s="50"/>
      <c r="U13" s="50"/>
      <c r="V13" s="50"/>
      <c r="W13" s="50">
        <f t="shared" si="4"/>
        <v>2685715</v>
      </c>
      <c r="X13" s="50">
        <f t="shared" si="2"/>
        <v>2685715</v>
      </c>
      <c r="Y13" s="50">
        <f t="shared" si="3"/>
        <v>0</v>
      </c>
      <c r="Z13" s="78" t="s">
        <v>95</v>
      </c>
      <c r="AA13" s="10"/>
      <c r="AB13" s="13"/>
      <c r="AC13" s="79">
        <f t="shared" si="1"/>
        <v>0</v>
      </c>
      <c r="AD13" s="10"/>
    </row>
    <row r="14" spans="1:30" ht="18" customHeight="1" x14ac:dyDescent="0.25">
      <c r="A14" s="13">
        <v>9</v>
      </c>
      <c r="B14" s="13">
        <v>58</v>
      </c>
      <c r="C14" s="3" t="s">
        <v>249</v>
      </c>
      <c r="D14" s="3" t="s">
        <v>138</v>
      </c>
      <c r="E14" s="3" t="s">
        <v>139</v>
      </c>
      <c r="F14" s="3" t="s">
        <v>140</v>
      </c>
      <c r="G14" s="78">
        <v>1301</v>
      </c>
      <c r="H14" s="3" t="s">
        <v>92</v>
      </c>
      <c r="I14" s="3">
        <v>926</v>
      </c>
      <c r="J14" s="49"/>
      <c r="K14" s="50">
        <v>1447619</v>
      </c>
      <c r="L14" s="4" t="s">
        <v>290</v>
      </c>
      <c r="M14" s="4" t="s">
        <v>291</v>
      </c>
      <c r="N14" s="50">
        <v>1447619</v>
      </c>
      <c r="O14" s="50"/>
      <c r="P14" s="10"/>
      <c r="R14" s="50"/>
      <c r="S14" s="10"/>
      <c r="T14" s="50"/>
      <c r="U14" s="50"/>
      <c r="V14" s="50"/>
      <c r="W14" s="50">
        <f t="shared" si="4"/>
        <v>1447619</v>
      </c>
      <c r="X14" s="50">
        <f t="shared" si="2"/>
        <v>1447619</v>
      </c>
      <c r="Y14" s="50">
        <f t="shared" si="3"/>
        <v>0</v>
      </c>
      <c r="Z14" s="78" t="s">
        <v>95</v>
      </c>
      <c r="AA14" s="10"/>
      <c r="AB14" s="13"/>
      <c r="AC14" s="79">
        <f t="shared" si="1"/>
        <v>0</v>
      </c>
      <c r="AD14" s="10"/>
    </row>
    <row r="15" spans="1:30" ht="18" customHeight="1" x14ac:dyDescent="0.25">
      <c r="A15" s="13">
        <v>10</v>
      </c>
      <c r="B15" s="13">
        <v>59</v>
      </c>
      <c r="C15" s="107" t="s">
        <v>326</v>
      </c>
      <c r="D15" s="3" t="s">
        <v>74</v>
      </c>
      <c r="E15" s="3" t="s">
        <v>186</v>
      </c>
      <c r="F15" s="3" t="s">
        <v>187</v>
      </c>
      <c r="G15" s="78">
        <v>1303</v>
      </c>
      <c r="H15" s="3" t="s">
        <v>167</v>
      </c>
      <c r="I15" s="3">
        <v>4655</v>
      </c>
      <c r="J15" s="49"/>
      <c r="K15" s="50">
        <v>2000000</v>
      </c>
      <c r="L15" s="4" t="s">
        <v>327</v>
      </c>
      <c r="M15" s="4" t="s">
        <v>328</v>
      </c>
      <c r="N15" s="50">
        <v>2000000</v>
      </c>
      <c r="O15" s="50"/>
      <c r="P15" s="10"/>
      <c r="R15" s="50"/>
      <c r="S15" s="10"/>
      <c r="T15" s="50"/>
      <c r="U15" s="50"/>
      <c r="V15" s="50"/>
      <c r="W15" s="50">
        <f t="shared" si="4"/>
        <v>2000000</v>
      </c>
      <c r="X15" s="50">
        <f t="shared" si="2"/>
        <v>2000000</v>
      </c>
      <c r="Y15" s="50">
        <f t="shared" si="3"/>
        <v>0</v>
      </c>
      <c r="Z15" s="78" t="s">
        <v>329</v>
      </c>
      <c r="AA15" s="10"/>
      <c r="AB15" s="13"/>
      <c r="AC15" s="79"/>
      <c r="AD15" s="10"/>
    </row>
    <row r="16" spans="1:30" s="146" customFormat="1" ht="18" customHeight="1" x14ac:dyDescent="0.25">
      <c r="A16" s="141">
        <v>11</v>
      </c>
      <c r="B16" s="141">
        <v>60</v>
      </c>
      <c r="C16" s="142" t="s">
        <v>248</v>
      </c>
      <c r="D16" s="142" t="s">
        <v>9</v>
      </c>
      <c r="E16" s="142" t="s">
        <v>10</v>
      </c>
      <c r="F16" s="142" t="s">
        <v>77</v>
      </c>
      <c r="G16" s="143">
        <v>1209</v>
      </c>
      <c r="H16" s="142" t="s">
        <v>87</v>
      </c>
      <c r="I16" s="142">
        <v>11233</v>
      </c>
      <c r="J16" s="144"/>
      <c r="K16" s="145">
        <v>1409524</v>
      </c>
      <c r="L16" s="146" t="s">
        <v>287</v>
      </c>
      <c r="M16" s="146" t="s">
        <v>289</v>
      </c>
      <c r="N16" s="145">
        <v>1409524</v>
      </c>
      <c r="O16" s="145"/>
      <c r="P16" s="147"/>
      <c r="R16" s="145"/>
      <c r="S16" s="147"/>
      <c r="T16" s="145"/>
      <c r="U16" s="145"/>
      <c r="V16" s="145"/>
      <c r="W16" s="145">
        <f t="shared" si="4"/>
        <v>1409524</v>
      </c>
      <c r="X16" s="145">
        <f t="shared" si="2"/>
        <v>1409524</v>
      </c>
      <c r="Y16" s="145">
        <f t="shared" si="3"/>
        <v>0</v>
      </c>
      <c r="Z16" s="143" t="s">
        <v>323</v>
      </c>
      <c r="AA16" s="147"/>
      <c r="AB16" s="141"/>
      <c r="AC16" s="148">
        <f t="shared" si="1"/>
        <v>0</v>
      </c>
      <c r="AD16" s="147"/>
    </row>
    <row r="17" spans="1:30" ht="18" customHeight="1" x14ac:dyDescent="0.25">
      <c r="A17" s="13">
        <v>12</v>
      </c>
      <c r="B17" s="13">
        <v>61</v>
      </c>
      <c r="C17" s="3" t="s">
        <v>250</v>
      </c>
      <c r="D17" s="3" t="s">
        <v>133</v>
      </c>
      <c r="E17" s="3" t="s">
        <v>134</v>
      </c>
      <c r="F17" s="3" t="s">
        <v>135</v>
      </c>
      <c r="G17" s="78">
        <v>1302</v>
      </c>
      <c r="H17" s="3" t="s">
        <v>86</v>
      </c>
      <c r="I17" s="3">
        <v>2358</v>
      </c>
      <c r="J17" s="49"/>
      <c r="K17" s="50">
        <v>1590476</v>
      </c>
      <c r="L17" s="4" t="s">
        <v>290</v>
      </c>
      <c r="M17" s="4" t="s">
        <v>292</v>
      </c>
      <c r="N17" s="50">
        <v>165238</v>
      </c>
      <c r="O17" s="50"/>
      <c r="P17" s="10" t="s">
        <v>293</v>
      </c>
      <c r="Q17" s="4" t="s">
        <v>294</v>
      </c>
      <c r="R17" s="50">
        <v>1425238</v>
      </c>
      <c r="S17" s="10"/>
      <c r="T17" s="50"/>
      <c r="U17" s="50"/>
      <c r="V17" s="50"/>
      <c r="W17" s="50">
        <f t="shared" si="4"/>
        <v>1590476</v>
      </c>
      <c r="X17" s="50">
        <f t="shared" si="2"/>
        <v>1590476</v>
      </c>
      <c r="Y17" s="50">
        <f t="shared" si="3"/>
        <v>0</v>
      </c>
      <c r="Z17" s="78" t="s">
        <v>324</v>
      </c>
      <c r="AA17" s="10"/>
      <c r="AB17" s="13"/>
      <c r="AC17" s="79">
        <f t="shared" si="1"/>
        <v>0</v>
      </c>
      <c r="AD17" s="10"/>
    </row>
    <row r="18" spans="1:30" ht="18" customHeight="1" x14ac:dyDescent="0.25">
      <c r="A18" s="13">
        <v>13</v>
      </c>
      <c r="B18" s="13">
        <v>63</v>
      </c>
      <c r="C18" s="3" t="s">
        <v>295</v>
      </c>
      <c r="D18" s="3" t="s">
        <v>71</v>
      </c>
      <c r="E18" s="3" t="s">
        <v>72</v>
      </c>
      <c r="F18" s="3" t="s">
        <v>73</v>
      </c>
      <c r="G18" s="78">
        <v>1209</v>
      </c>
      <c r="H18" s="3" t="s">
        <v>88</v>
      </c>
      <c r="I18" s="3">
        <v>7076</v>
      </c>
      <c r="J18" s="49"/>
      <c r="K18" s="50">
        <v>1600000</v>
      </c>
      <c r="L18" s="4" t="s">
        <v>296</v>
      </c>
      <c r="M18" s="4" t="s">
        <v>297</v>
      </c>
      <c r="N18" s="50">
        <v>1600000</v>
      </c>
      <c r="O18" s="50"/>
      <c r="P18" s="10"/>
      <c r="R18" s="50"/>
      <c r="S18" s="10"/>
      <c r="T18" s="50"/>
      <c r="U18" s="50"/>
      <c r="V18" s="50"/>
      <c r="W18" s="50">
        <f t="shared" si="4"/>
        <v>1600000</v>
      </c>
      <c r="X18" s="50">
        <f t="shared" ref="X18:X22" si="5">W18</f>
        <v>1600000</v>
      </c>
      <c r="Y18" s="50">
        <f t="shared" si="3"/>
        <v>0</v>
      </c>
      <c r="Z18" s="78" t="s">
        <v>324</v>
      </c>
      <c r="AA18" s="10"/>
      <c r="AB18" s="13"/>
      <c r="AC18" s="79">
        <f t="shared" si="1"/>
        <v>0</v>
      </c>
      <c r="AD18" s="10"/>
    </row>
    <row r="19" spans="1:30" ht="18" customHeight="1" x14ac:dyDescent="0.25">
      <c r="A19" s="13">
        <v>14</v>
      </c>
      <c r="B19" s="13">
        <v>64</v>
      </c>
      <c r="C19" s="3" t="s">
        <v>253</v>
      </c>
      <c r="D19" s="3" t="s">
        <v>11</v>
      </c>
      <c r="E19" s="3" t="s">
        <v>178</v>
      </c>
      <c r="F19" s="3" t="s">
        <v>179</v>
      </c>
      <c r="G19" s="78">
        <v>1304</v>
      </c>
      <c r="H19" s="3" t="s">
        <v>86</v>
      </c>
      <c r="I19" s="3">
        <v>3666</v>
      </c>
      <c r="J19" s="49"/>
      <c r="K19" s="50">
        <v>1857143</v>
      </c>
      <c r="L19" s="4" t="s">
        <v>298</v>
      </c>
      <c r="M19" s="4" t="s">
        <v>304</v>
      </c>
      <c r="N19" s="50">
        <v>1857143</v>
      </c>
      <c r="O19" s="50"/>
      <c r="P19" s="10"/>
      <c r="R19" s="50"/>
      <c r="S19" s="10"/>
      <c r="T19" s="50"/>
      <c r="U19" s="50"/>
      <c r="V19" s="50"/>
      <c r="W19" s="50">
        <f t="shared" si="4"/>
        <v>1857143</v>
      </c>
      <c r="X19" s="50">
        <f t="shared" si="5"/>
        <v>1857143</v>
      </c>
      <c r="Y19" s="50">
        <f t="shared" si="3"/>
        <v>0</v>
      </c>
      <c r="Z19" s="78" t="s">
        <v>95</v>
      </c>
      <c r="AA19" s="10"/>
      <c r="AB19" s="13"/>
      <c r="AC19" s="79">
        <f t="shared" si="1"/>
        <v>0</v>
      </c>
      <c r="AD19" s="10"/>
    </row>
    <row r="20" spans="1:30" ht="18" customHeight="1" x14ac:dyDescent="0.25">
      <c r="A20" s="13">
        <v>15</v>
      </c>
      <c r="B20" s="13">
        <v>65</v>
      </c>
      <c r="C20" s="3" t="s">
        <v>256</v>
      </c>
      <c r="D20" s="3" t="s">
        <v>20</v>
      </c>
      <c r="E20" s="3" t="s">
        <v>260</v>
      </c>
      <c r="F20" s="3" t="s">
        <v>21</v>
      </c>
      <c r="G20" s="78">
        <v>1301</v>
      </c>
      <c r="H20" s="3" t="s">
        <v>86</v>
      </c>
      <c r="I20" s="3">
        <v>328</v>
      </c>
      <c r="J20" s="49"/>
      <c r="K20" s="50">
        <v>1380952</v>
      </c>
      <c r="L20" s="4" t="s">
        <v>298</v>
      </c>
      <c r="M20" s="4" t="s">
        <v>310</v>
      </c>
      <c r="N20" s="50">
        <v>95238</v>
      </c>
      <c r="O20" s="50"/>
      <c r="P20" s="10" t="s">
        <v>277</v>
      </c>
      <c r="Q20" s="4" t="s">
        <v>311</v>
      </c>
      <c r="R20" s="50">
        <v>1285714</v>
      </c>
      <c r="S20" s="10"/>
      <c r="T20" s="50"/>
      <c r="U20" s="50"/>
      <c r="V20" s="50"/>
      <c r="W20" s="50">
        <f t="shared" si="4"/>
        <v>1380952</v>
      </c>
      <c r="X20" s="50">
        <f t="shared" si="5"/>
        <v>1380952</v>
      </c>
      <c r="Y20" s="50">
        <f t="shared" si="3"/>
        <v>0</v>
      </c>
      <c r="Z20" s="78" t="s">
        <v>323</v>
      </c>
      <c r="AA20" s="10"/>
      <c r="AB20" s="13"/>
      <c r="AC20" s="79">
        <f t="shared" si="1"/>
        <v>0</v>
      </c>
      <c r="AD20" s="10"/>
    </row>
    <row r="21" spans="1:30" ht="18" customHeight="1" x14ac:dyDescent="0.25">
      <c r="A21" s="13">
        <v>16</v>
      </c>
      <c r="B21" s="13">
        <v>66</v>
      </c>
      <c r="C21" s="107" t="s">
        <v>318</v>
      </c>
      <c r="D21" s="3" t="s">
        <v>162</v>
      </c>
      <c r="E21" s="3" t="s">
        <v>163</v>
      </c>
      <c r="F21" s="3" t="s">
        <v>164</v>
      </c>
      <c r="G21" s="78">
        <v>1303</v>
      </c>
      <c r="H21" s="3" t="s">
        <v>86</v>
      </c>
      <c r="I21" s="3">
        <v>1927</v>
      </c>
      <c r="J21" s="49"/>
      <c r="K21" s="50">
        <v>3809524</v>
      </c>
      <c r="L21" s="4" t="s">
        <v>277</v>
      </c>
      <c r="M21" s="4" t="s">
        <v>314</v>
      </c>
      <c r="N21" s="50">
        <v>3809524</v>
      </c>
      <c r="O21" s="50"/>
      <c r="P21" s="10"/>
      <c r="R21" s="50"/>
      <c r="S21" s="10"/>
      <c r="T21" s="50"/>
      <c r="U21" s="50"/>
      <c r="V21" s="50"/>
      <c r="W21" s="50">
        <f t="shared" si="4"/>
        <v>3809524</v>
      </c>
      <c r="X21" s="50">
        <f t="shared" si="5"/>
        <v>3809524</v>
      </c>
      <c r="Y21" s="50">
        <f t="shared" si="3"/>
        <v>0</v>
      </c>
      <c r="Z21" s="78" t="s">
        <v>324</v>
      </c>
      <c r="AA21" s="10"/>
      <c r="AB21" s="13"/>
      <c r="AC21" s="79">
        <f t="shared" si="1"/>
        <v>0</v>
      </c>
      <c r="AD21" s="10"/>
    </row>
    <row r="22" spans="1:30" ht="18" customHeight="1" x14ac:dyDescent="0.25">
      <c r="A22" s="13">
        <v>17</v>
      </c>
      <c r="B22" s="13">
        <v>72</v>
      </c>
      <c r="C22" s="3" t="s">
        <v>255</v>
      </c>
      <c r="D22" s="3" t="s">
        <v>258</v>
      </c>
      <c r="E22" s="3" t="s">
        <v>259</v>
      </c>
      <c r="F22" s="3" t="s">
        <v>67</v>
      </c>
      <c r="G22" s="78">
        <v>1203</v>
      </c>
      <c r="H22" s="3" t="s">
        <v>86</v>
      </c>
      <c r="I22" s="3">
        <v>27000</v>
      </c>
      <c r="J22" s="49"/>
      <c r="K22" s="50">
        <v>1142857</v>
      </c>
      <c r="L22" s="4" t="s">
        <v>298</v>
      </c>
      <c r="M22" s="4" t="s">
        <v>307</v>
      </c>
      <c r="N22" s="50">
        <v>190476</v>
      </c>
      <c r="O22" s="50"/>
      <c r="P22" s="10" t="s">
        <v>308</v>
      </c>
      <c r="Q22" s="4" t="s">
        <v>309</v>
      </c>
      <c r="R22" s="50">
        <v>952381</v>
      </c>
      <c r="S22" s="10"/>
      <c r="T22" s="50"/>
      <c r="U22" s="50"/>
      <c r="V22" s="50"/>
      <c r="W22" s="50">
        <f t="shared" si="4"/>
        <v>1142857</v>
      </c>
      <c r="X22" s="50">
        <f t="shared" si="5"/>
        <v>1142857</v>
      </c>
      <c r="Y22" s="50">
        <f t="shared" si="3"/>
        <v>0</v>
      </c>
      <c r="Z22" s="78" t="s">
        <v>95</v>
      </c>
      <c r="AA22" s="10"/>
      <c r="AB22" s="13"/>
      <c r="AC22" s="79">
        <f t="shared" si="1"/>
        <v>0</v>
      </c>
      <c r="AD22" s="10"/>
    </row>
    <row r="23" spans="1:30" ht="33" x14ac:dyDescent="0.25">
      <c r="A23" s="13">
        <v>18</v>
      </c>
      <c r="B23" s="13">
        <v>74</v>
      </c>
      <c r="C23" s="3" t="s">
        <v>254</v>
      </c>
      <c r="D23" s="3" t="s">
        <v>128</v>
      </c>
      <c r="E23" s="3" t="s">
        <v>129</v>
      </c>
      <c r="F23" s="3" t="s">
        <v>130</v>
      </c>
      <c r="G23" s="78">
        <v>1304</v>
      </c>
      <c r="H23" s="3" t="s">
        <v>86</v>
      </c>
      <c r="I23" s="3">
        <v>3115</v>
      </c>
      <c r="J23" s="49"/>
      <c r="K23" s="50">
        <f>2028571+120000</f>
        <v>2148571</v>
      </c>
      <c r="L23" s="4" t="s">
        <v>305</v>
      </c>
      <c r="M23" s="4" t="s">
        <v>306</v>
      </c>
      <c r="N23" s="50">
        <v>2028571</v>
      </c>
      <c r="O23" s="50"/>
      <c r="P23" s="10"/>
      <c r="R23" s="50"/>
      <c r="S23" s="10"/>
      <c r="T23" s="50" t="s">
        <v>321</v>
      </c>
      <c r="U23" s="50"/>
      <c r="V23" s="50">
        <v>120000</v>
      </c>
      <c r="W23" s="50">
        <f>J23+N23+R23+V23</f>
        <v>2148571</v>
      </c>
      <c r="X23" s="50">
        <f t="shared" ref="X23" si="6">W23</f>
        <v>2148571</v>
      </c>
      <c r="Y23" s="50">
        <f t="shared" ref="Y23" si="7">W23-X23</f>
        <v>0</v>
      </c>
      <c r="Z23" s="78" t="s">
        <v>325</v>
      </c>
      <c r="AA23" s="136" t="s">
        <v>322</v>
      </c>
      <c r="AB23" s="13"/>
      <c r="AC23" s="79">
        <f t="shared" ref="AC23" si="8">K23-W23</f>
        <v>0</v>
      </c>
      <c r="AD23" s="10"/>
    </row>
    <row r="24" spans="1:30" ht="16.5" x14ac:dyDescent="0.25">
      <c r="A24" s="13">
        <v>19</v>
      </c>
      <c r="B24" s="13">
        <v>62</v>
      </c>
      <c r="C24" s="107" t="s">
        <v>315</v>
      </c>
      <c r="D24" s="3" t="s">
        <v>141</v>
      </c>
      <c r="E24" s="3" t="s">
        <v>142</v>
      </c>
      <c r="F24" s="3" t="s">
        <v>143</v>
      </c>
      <c r="G24" s="78">
        <v>1304</v>
      </c>
      <c r="H24" s="3" t="s">
        <v>86</v>
      </c>
      <c r="I24" s="3">
        <v>3139</v>
      </c>
      <c r="J24" s="49"/>
      <c r="K24" s="50">
        <v>47619</v>
      </c>
      <c r="L24" s="4" t="s">
        <v>316</v>
      </c>
      <c r="M24" s="4" t="s">
        <v>317</v>
      </c>
      <c r="N24" s="50">
        <v>47619</v>
      </c>
      <c r="O24" s="50"/>
      <c r="P24" s="10"/>
      <c r="R24" s="50"/>
      <c r="S24" s="10"/>
      <c r="T24" s="50"/>
      <c r="U24" s="50"/>
      <c r="V24" s="50"/>
      <c r="W24" s="50">
        <f>J24+N24+R24+V24</f>
        <v>47619</v>
      </c>
      <c r="X24" s="50"/>
      <c r="Y24" s="50">
        <f>W24-X24</f>
        <v>47619</v>
      </c>
      <c r="Z24" s="78" t="s">
        <v>324</v>
      </c>
      <c r="AA24" s="10"/>
      <c r="AB24" s="13"/>
      <c r="AC24" s="79">
        <f>K24-W24</f>
        <v>0</v>
      </c>
      <c r="AD24" s="10"/>
    </row>
    <row r="25" spans="1:30" s="10" customFormat="1" ht="18" customHeight="1" x14ac:dyDescent="0.25">
      <c r="A25" s="13"/>
      <c r="B25" s="13"/>
      <c r="C25" s="3"/>
      <c r="D25" s="3"/>
      <c r="E25" s="3"/>
      <c r="F25" s="3"/>
      <c r="G25" s="78"/>
      <c r="H25" s="3"/>
      <c r="I25" s="3"/>
      <c r="J25" s="49"/>
      <c r="K25" s="50"/>
      <c r="M25" s="71"/>
      <c r="N25" s="50"/>
      <c r="O25" s="50"/>
      <c r="R25" s="50"/>
      <c r="T25" s="50"/>
      <c r="U25" s="50"/>
      <c r="V25" s="50"/>
      <c r="W25" s="50"/>
      <c r="X25" s="50"/>
      <c r="Y25" s="50"/>
      <c r="Z25" s="72"/>
      <c r="AB25" s="13"/>
      <c r="AC25" s="79">
        <f t="shared" si="1"/>
        <v>0</v>
      </c>
    </row>
    <row r="26" spans="1:30" s="7" customFormat="1" ht="16.5" thickBot="1" x14ac:dyDescent="0.3">
      <c r="A26" s="1"/>
      <c r="C26" s="7" t="s">
        <v>44</v>
      </c>
      <c r="E26" s="6"/>
      <c r="F26" s="6"/>
      <c r="G26" s="6"/>
      <c r="H26" s="6"/>
      <c r="I26" s="6"/>
      <c r="J26" s="52">
        <f>SUM(J6:J25)</f>
        <v>47619</v>
      </c>
      <c r="K26" s="52">
        <f>SUM(K6:K25)</f>
        <v>32129525</v>
      </c>
      <c r="N26" s="52">
        <f>SUM(N6:N25)</f>
        <v>22127144</v>
      </c>
      <c r="O26" s="53"/>
      <c r="R26" s="52">
        <f>SUM(R6:R24)</f>
        <v>9834762</v>
      </c>
      <c r="T26" s="50"/>
      <c r="U26" s="50"/>
      <c r="V26" s="52">
        <f>SUM(V6:V25)</f>
        <v>120000</v>
      </c>
      <c r="W26" s="52">
        <f>SUM(W6:W25)</f>
        <v>32129525</v>
      </c>
      <c r="X26" s="122">
        <f>SUM(X6:X25)</f>
        <v>32081906</v>
      </c>
      <c r="Y26" s="52">
        <f>SUM(Y6:Y25)</f>
        <v>47619</v>
      </c>
      <c r="Z26" s="1"/>
      <c r="AA26" s="4"/>
      <c r="AB26" s="4"/>
      <c r="AC26" s="79">
        <f t="shared" si="1"/>
        <v>0</v>
      </c>
      <c r="AD26" s="4"/>
    </row>
    <row r="27" spans="1:30" ht="15.75" thickTop="1" x14ac:dyDescent="0.25">
      <c r="A27" s="6"/>
      <c r="T27" s="50"/>
      <c r="U27" s="50"/>
      <c r="AC27" s="79">
        <f t="shared" si="1"/>
        <v>0</v>
      </c>
    </row>
    <row r="28" spans="1:30" x14ac:dyDescent="0.25">
      <c r="T28" s="50"/>
      <c r="U28" s="50"/>
    </row>
    <row r="29" spans="1:30" x14ac:dyDescent="0.25">
      <c r="K29" s="5" t="s">
        <v>2</v>
      </c>
      <c r="W29" s="5" t="s">
        <v>2</v>
      </c>
    </row>
  </sheetData>
  <sortState ref="A7:AG23">
    <sortCondition ref="B7:B23"/>
  </sortState>
  <mergeCells count="6">
    <mergeCell ref="L4:N4"/>
    <mergeCell ref="P4:R4"/>
    <mergeCell ref="B1:Z1"/>
    <mergeCell ref="B2:Z2"/>
    <mergeCell ref="B3:Z3"/>
    <mergeCell ref="T4:V4"/>
  </mergeCells>
  <phoneticPr fontId="1" type="noConversion"/>
  <pageMargins left="0.28999999999999998" right="0.25" top="0.97" bottom="0.98425196850393704" header="0.51181102362204722" footer="0.5118110236220472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C&amp;S</vt:lpstr>
      <vt:lpstr>預付款</vt:lpstr>
      <vt:lpstr>預收款</vt:lpstr>
      <vt:lpstr>'C&amp;S'!Print_Area</vt:lpstr>
      <vt:lpstr>預付款!Print_Area</vt:lpstr>
      <vt:lpstr>預收款!Print_Area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cp:lastPrinted>2013-12-10T02:13:54Z</cp:lastPrinted>
  <dcterms:created xsi:type="dcterms:W3CDTF">2013-08-06T07:36:15Z</dcterms:created>
  <dcterms:modified xsi:type="dcterms:W3CDTF">2013-12-11T03:12:17Z</dcterms:modified>
</cp:coreProperties>
</file>