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activeTab="25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6零0" sheetId="115" r:id="rId7"/>
    <sheet name="6零" sheetId="116" r:id="rId8"/>
    <sheet name="7零0" sheetId="121" r:id="rId9"/>
    <sheet name="7零" sheetId="122" r:id="rId10"/>
    <sheet name="8零0" sheetId="131" r:id="rId11"/>
    <sheet name="8零" sheetId="132" r:id="rId12"/>
    <sheet name="6薪" sheetId="110" r:id="rId13"/>
    <sheet name="7薪" sheetId="120" r:id="rId14"/>
    <sheet name="8薪" sheetId="133" r:id="rId15"/>
    <sheet name="6卡" sheetId="112" r:id="rId16"/>
    <sheet name="7卡" sheetId="125" r:id="rId17"/>
    <sheet name="8卡" sheetId="134" r:id="rId18"/>
    <sheet name="7進" sheetId="126" r:id="rId19"/>
    <sheet name="8進" sheetId="135" r:id="rId20"/>
    <sheet name="存" sheetId="16" r:id="rId21"/>
    <sheet name="主機" sheetId="15" r:id="rId22"/>
    <sheet name="5正" sheetId="109" r:id="rId23"/>
    <sheet name="6正" sheetId="118" r:id="rId24"/>
    <sheet name="7正" sheetId="127" r:id="rId25"/>
    <sheet name="8正" sheetId="136" r:id="rId26"/>
    <sheet name="余額" sheetId="32" r:id="rId27"/>
  </sheets>
  <externalReferences>
    <externalReference r:id="rId28"/>
  </externalReferences>
  <definedNames>
    <definedName name="_xlnm._FilterDatabase" localSheetId="22" hidden="1">'5正'!$A$1:$P$164</definedName>
    <definedName name="_xlnm._FilterDatabase" localSheetId="23" hidden="1">'6正'!$A$1:$P$155</definedName>
    <definedName name="_xlnm._FilterDatabase" localSheetId="24" hidden="1">'7正'!$A$1:$P$170</definedName>
    <definedName name="_xlnm._FilterDatabase" localSheetId="3" hidden="1">'8票'!$A$1:$W$1657</definedName>
    <definedName name="_xlnm._FilterDatabase" localSheetId="5" hidden="1">'8銀'!$B$5:$H$336</definedName>
    <definedName name="_xlnm._FilterDatabase" localSheetId="25" hidden="1">'8正'!$A$1:$S$176</definedName>
  </definedNames>
  <calcPr calcId="144525"/>
</workbook>
</file>

<file path=xl/calcChain.xml><?xml version="1.0" encoding="utf-8"?>
<calcChain xmlns="http://schemas.openxmlformats.org/spreadsheetml/2006/main">
  <c r="D23" i="16" l="1"/>
  <c r="D11" i="16"/>
  <c r="C35" i="32"/>
  <c r="O19" i="136"/>
  <c r="Q8" i="16"/>
  <c r="F4" i="16"/>
  <c r="G4" i="16"/>
  <c r="H4" i="16"/>
  <c r="I4" i="16"/>
  <c r="J4" i="16"/>
  <c r="K4" i="16"/>
  <c r="L4" i="16"/>
  <c r="M4" i="16"/>
  <c r="M10" i="16" s="1"/>
  <c r="E4" i="16"/>
  <c r="E12" i="135"/>
  <c r="D10" i="135"/>
  <c r="D3" i="15"/>
  <c r="D4" i="15" s="1"/>
  <c r="D6" i="15" s="1"/>
  <c r="H5" i="15" s="1"/>
  <c r="F2" i="15"/>
  <c r="E2" i="15"/>
  <c r="D2" i="15"/>
  <c r="C2" i="15"/>
  <c r="Q11" i="16"/>
  <c r="B11" i="16"/>
  <c r="L10" i="16"/>
  <c r="K10" i="16"/>
  <c r="J10" i="16"/>
  <c r="I10" i="16"/>
  <c r="H10" i="16"/>
  <c r="G10" i="16"/>
  <c r="F10" i="16"/>
  <c r="E10" i="16"/>
  <c r="B8" i="16"/>
  <c r="D4" i="16"/>
  <c r="D3" i="16"/>
  <c r="D5" i="16" s="1"/>
  <c r="B5" i="16" s="1"/>
  <c r="F26" i="136"/>
  <c r="C50" i="32"/>
  <c r="C49" i="32"/>
  <c r="C48" i="32"/>
  <c r="C47" i="32"/>
  <c r="C46" i="32"/>
  <c r="C28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74" i="136"/>
  <c r="G1353" i="130"/>
  <c r="J1515" i="130"/>
  <c r="K1515" i="130"/>
  <c r="L1515" i="130"/>
  <c r="N1515" i="130"/>
  <c r="G1515" i="130"/>
  <c r="H1515" i="130"/>
  <c r="I1515" i="130"/>
  <c r="C2" i="32"/>
  <c r="F634" i="129"/>
  <c r="E634" i="129"/>
  <c r="O104" i="129"/>
  <c r="O95" i="129"/>
  <c r="O88" i="129"/>
  <c r="O453" i="129"/>
  <c r="C22" i="32"/>
  <c r="C5" i="32"/>
  <c r="F3" i="15" l="1"/>
  <c r="E4" i="15"/>
  <c r="F4" i="15" s="1"/>
  <c r="F5" i="15" s="1"/>
  <c r="F150" i="136"/>
  <c r="E115" i="136"/>
  <c r="E116" i="136"/>
  <c r="U1" i="125"/>
  <c r="E57" i="136"/>
  <c r="F53" i="136"/>
  <c r="E5" i="15" l="1"/>
  <c r="F6" i="15"/>
  <c r="F176" i="136"/>
  <c r="F172" i="136"/>
  <c r="F168" i="136"/>
  <c r="K13" i="136" s="1"/>
  <c r="O13" i="136" s="1"/>
  <c r="F166" i="136"/>
  <c r="F163" i="136"/>
  <c r="E160" i="136"/>
  <c r="F161" i="136" s="1"/>
  <c r="F159" i="136"/>
  <c r="F157" i="136"/>
  <c r="E154" i="136"/>
  <c r="F155" i="136" s="1"/>
  <c r="F153" i="136"/>
  <c r="E152" i="136"/>
  <c r="G150" i="136"/>
  <c r="F135" i="136"/>
  <c r="F131" i="136"/>
  <c r="K7" i="136" s="1"/>
  <c r="O24" i="136" s="1"/>
  <c r="G128" i="136"/>
  <c r="E108" i="136"/>
  <c r="E105" i="136"/>
  <c r="F103" i="136"/>
  <c r="G103" i="136" s="1"/>
  <c r="G92" i="136"/>
  <c r="F87" i="136"/>
  <c r="G87" i="136" s="1"/>
  <c r="F73" i="136"/>
  <c r="F71" i="136"/>
  <c r="F69" i="136"/>
  <c r="F66" i="136"/>
  <c r="F64" i="136"/>
  <c r="F62" i="136"/>
  <c r="F60" i="136"/>
  <c r="E52" i="136"/>
  <c r="E50" i="136"/>
  <c r="F51" i="136" s="1"/>
  <c r="O47" i="136"/>
  <c r="E48" i="136"/>
  <c r="K30" i="136" s="1"/>
  <c r="F47" i="136"/>
  <c r="O41" i="136"/>
  <c r="O34" i="136"/>
  <c r="O35" i="136" s="1"/>
  <c r="F42" i="136"/>
  <c r="F33" i="136"/>
  <c r="O30" i="136"/>
  <c r="F31" i="136"/>
  <c r="G33" i="136" s="1"/>
  <c r="O29" i="136"/>
  <c r="K29" i="136"/>
  <c r="O28" i="136"/>
  <c r="K28" i="136"/>
  <c r="K27" i="136"/>
  <c r="K26" i="136"/>
  <c r="K25" i="136"/>
  <c r="K24" i="136"/>
  <c r="O23" i="136"/>
  <c r="K23" i="136"/>
  <c r="O22" i="136"/>
  <c r="K22" i="136"/>
  <c r="F21" i="136"/>
  <c r="F19" i="136"/>
  <c r="O16" i="136"/>
  <c r="K15" i="136"/>
  <c r="E15" i="136"/>
  <c r="O14" i="136"/>
  <c r="K14" i="136"/>
  <c r="G13" i="136"/>
  <c r="K9" i="136"/>
  <c r="C32" i="32" s="1"/>
  <c r="C34" i="32" s="1"/>
  <c r="O8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F215" i="135" s="1"/>
  <c r="H204" i="135"/>
  <c r="G204" i="135"/>
  <c r="F203" i="135"/>
  <c r="F204" i="135" s="1"/>
  <c r="F202" i="135"/>
  <c r="F201" i="135"/>
  <c r="F199" i="135"/>
  <c r="F196" i="135"/>
  <c r="F195" i="135"/>
  <c r="F194" i="135"/>
  <c r="F193" i="135"/>
  <c r="F197" i="135" s="1"/>
  <c r="F205" i="135" s="1"/>
  <c r="F216" i="135" s="1"/>
  <c r="F191" i="135"/>
  <c r="F190" i="135"/>
  <c r="F189" i="135"/>
  <c r="F188" i="135"/>
  <c r="F187" i="135"/>
  <c r="H182" i="135"/>
  <c r="G182" i="135"/>
  <c r="F182" i="135"/>
  <c r="F178" i="135"/>
  <c r="F184" i="135" s="1"/>
  <c r="E177" i="135"/>
  <c r="E176" i="135"/>
  <c r="E175" i="135"/>
  <c r="E174" i="135"/>
  <c r="E173" i="135"/>
  <c r="F133" i="135"/>
  <c r="E133" i="135" s="1"/>
  <c r="D133" i="135"/>
  <c r="F132" i="135"/>
  <c r="E132" i="135"/>
  <c r="D132" i="135"/>
  <c r="F131" i="135"/>
  <c r="D131" i="135"/>
  <c r="E131" i="135" s="1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5" i="135"/>
  <c r="D34" i="135"/>
  <c r="D33" i="135"/>
  <c r="D32" i="135"/>
  <c r="D31" i="135"/>
  <c r="D30" i="135"/>
  <c r="D29" i="135"/>
  <c r="D28" i="135"/>
  <c r="D27" i="135"/>
  <c r="E24" i="135"/>
  <c r="E23" i="135"/>
  <c r="D23" i="135"/>
  <c r="D22" i="135"/>
  <c r="D21" i="135"/>
  <c r="D20" i="135"/>
  <c r="D19" i="135"/>
  <c r="D18" i="135"/>
  <c r="D17" i="135"/>
  <c r="D16" i="135"/>
  <c r="D15" i="135"/>
  <c r="Z105" i="134"/>
  <c r="U5" i="134"/>
  <c r="X5" i="134" s="1"/>
  <c r="H4" i="15" l="1"/>
  <c r="E6" i="15"/>
  <c r="H6" i="15" s="1"/>
  <c r="P35" i="136"/>
  <c r="G135" i="136"/>
  <c r="G21" i="136"/>
  <c r="K5" i="136"/>
  <c r="K4" i="136"/>
  <c r="G163" i="136"/>
  <c r="O6" i="136"/>
  <c r="C53" i="32" s="1"/>
  <c r="P41" i="136"/>
  <c r="G111" i="136"/>
  <c r="O15" i="136"/>
  <c r="P19" i="136" s="1"/>
  <c r="K34" i="136"/>
  <c r="O5" i="136"/>
  <c r="F170" i="136"/>
  <c r="O4" i="136" s="1"/>
  <c r="C45" i="32" s="1"/>
  <c r="K3" i="136"/>
  <c r="G73" i="136"/>
  <c r="K16" i="136"/>
  <c r="O25" i="136"/>
  <c r="K17" i="136" s="1"/>
  <c r="O31" i="136"/>
  <c r="K31" i="136" s="1"/>
  <c r="P31" i="136" s="1"/>
  <c r="K6" i="136"/>
  <c r="G42" i="136"/>
  <c r="F49" i="136"/>
  <c r="O3" i="136" s="1"/>
  <c r="V19" i="134"/>
  <c r="P18" i="134"/>
  <c r="R17" i="134"/>
  <c r="L18" i="134"/>
  <c r="N18" i="134"/>
  <c r="U29" i="134"/>
  <c r="X29" i="134" s="1"/>
  <c r="U21" i="134"/>
  <c r="X21" i="134" s="1"/>
  <c r="N17" i="134"/>
  <c r="L17" i="134"/>
  <c r="X35" i="134"/>
  <c r="U28" i="134"/>
  <c r="X28" i="134" s="1"/>
  <c r="P16" i="134"/>
  <c r="U16" i="134" s="1"/>
  <c r="U15" i="134"/>
  <c r="N14" i="134"/>
  <c r="L14" i="134"/>
  <c r="N13" i="134"/>
  <c r="L13" i="134"/>
  <c r="C21" i="32" l="1"/>
  <c r="C31" i="32" s="1"/>
  <c r="C13" i="32"/>
  <c r="C20" i="32" s="1"/>
  <c r="C52" i="32"/>
  <c r="C6" i="32"/>
  <c r="C12" i="32" s="1"/>
  <c r="G176" i="136"/>
  <c r="K11" i="136"/>
  <c r="K20" i="136"/>
  <c r="K21" i="136" s="1"/>
  <c r="K18" i="136"/>
  <c r="G54" i="136"/>
  <c r="U18" i="134"/>
  <c r="U17" i="134"/>
  <c r="U25" i="134"/>
  <c r="X25" i="134" s="1"/>
  <c r="U24" i="134"/>
  <c r="L11" i="134"/>
  <c r="N10" i="134"/>
  <c r="L10" i="134"/>
  <c r="J6" i="134"/>
  <c r="T6" i="134"/>
  <c r="N6" i="134"/>
  <c r="P6" i="134"/>
  <c r="L6" i="134"/>
  <c r="H6" i="134"/>
  <c r="D6" i="134"/>
  <c r="F6" i="134"/>
  <c r="N4" i="134"/>
  <c r="L4" i="134"/>
  <c r="U20" i="134"/>
  <c r="U19" i="134" s="1"/>
  <c r="X19" i="134" s="1"/>
  <c r="H3" i="134"/>
  <c r="J3" i="134"/>
  <c r="L3" i="134"/>
  <c r="P3" i="134"/>
  <c r="N3" i="134"/>
  <c r="K32" i="136" l="1"/>
  <c r="K35" i="136" s="1"/>
  <c r="K19" i="136"/>
  <c r="U4" i="134"/>
  <c r="U3" i="134"/>
  <c r="X3" i="134" s="1"/>
  <c r="U1552" i="130"/>
  <c r="P1552" i="130"/>
  <c r="Q1552" i="130" s="1"/>
  <c r="O1552" i="130"/>
  <c r="D48" i="134"/>
  <c r="D45" i="134"/>
  <c r="D43" i="134"/>
  <c r="D42" i="134"/>
  <c r="W103" i="134"/>
  <c r="V103" i="134"/>
  <c r="U103" i="134"/>
  <c r="X102" i="134"/>
  <c r="X101" i="134"/>
  <c r="X100" i="134"/>
  <c r="X99" i="134"/>
  <c r="X98" i="134"/>
  <c r="X97" i="134"/>
  <c r="W96" i="134"/>
  <c r="V96" i="134"/>
  <c r="U96" i="134"/>
  <c r="X95" i="134"/>
  <c r="X94" i="134"/>
  <c r="X93" i="134"/>
  <c r="X92" i="134"/>
  <c r="X91" i="134"/>
  <c r="X90" i="134"/>
  <c r="V89" i="134"/>
  <c r="U89" i="134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54" i="134" s="1"/>
  <c r="W53" i="134"/>
  <c r="X34" i="134"/>
  <c r="X33" i="134"/>
  <c r="X32" i="134"/>
  <c r="X31" i="134"/>
  <c r="F38" i="134" s="1"/>
  <c r="X24" i="134"/>
  <c r="F44" i="134" s="1"/>
  <c r="X27" i="134"/>
  <c r="X26" i="134"/>
  <c r="U23" i="134"/>
  <c r="X23" i="134" s="1"/>
  <c r="X20" i="134"/>
  <c r="P1" i="134"/>
  <c r="H1" i="134"/>
  <c r="F1" i="134"/>
  <c r="T1" i="134"/>
  <c r="N1" i="134"/>
  <c r="L1" i="134"/>
  <c r="U12" i="134"/>
  <c r="X12" i="134" s="1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X4" i="134"/>
  <c r="F39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O11" i="136" s="1"/>
  <c r="P11" i="136" s="1"/>
  <c r="K36" i="136"/>
  <c r="F43" i="134"/>
  <c r="F37" i="134"/>
  <c r="F42" i="134"/>
  <c r="D49" i="134"/>
  <c r="X15" i="134"/>
  <c r="F47" i="134" s="1"/>
  <c r="F41" i="134"/>
  <c r="U13" i="134"/>
  <c r="X13" i="134" s="1"/>
  <c r="X16" i="134"/>
  <c r="F45" i="134"/>
  <c r="U14" i="134"/>
  <c r="X14" i="134" s="1"/>
  <c r="X17" i="134"/>
  <c r="X18" i="134"/>
  <c r="H47" i="134"/>
  <c r="H49" i="134" s="1"/>
  <c r="V104" i="134"/>
  <c r="X103" i="134"/>
  <c r="X96" i="134"/>
  <c r="W89" i="134"/>
  <c r="W104" i="134" s="1"/>
  <c r="X53" i="134"/>
  <c r="T103" i="134"/>
  <c r="J1" i="134"/>
  <c r="T96" i="134"/>
  <c r="U104" i="134"/>
  <c r="T89" i="134"/>
  <c r="V105" i="134" l="1"/>
  <c r="V108" i="134" s="1"/>
  <c r="F46" i="134"/>
  <c r="F48" i="134"/>
  <c r="X1" i="134"/>
  <c r="U1" i="134"/>
  <c r="U105" i="134" s="1"/>
  <c r="X89" i="134"/>
  <c r="X104" i="134"/>
  <c r="F49" i="134" l="1"/>
  <c r="F50" i="134" s="1"/>
  <c r="U108" i="134"/>
  <c r="X105" i="134"/>
  <c r="U1551" i="130" l="1"/>
  <c r="U1533" i="130"/>
  <c r="U1522" i="130"/>
  <c r="U1517" i="130"/>
  <c r="O1522" i="130"/>
  <c r="O1533" i="130"/>
  <c r="O1551" i="130"/>
  <c r="O1517" i="130"/>
  <c r="B78" i="133" l="1"/>
  <c r="B79" i="133" s="1"/>
  <c r="B75" i="133"/>
  <c r="C66" i="133"/>
  <c r="H60" i="133"/>
  <c r="C59" i="133"/>
  <c r="H58" i="133"/>
  <c r="H57" i="133"/>
  <c r="C56" i="133"/>
  <c r="H56" i="133" s="1"/>
  <c r="C55" i="133"/>
  <c r="H55" i="133" s="1"/>
  <c r="C54" i="133"/>
  <c r="C53" i="133" s="1"/>
  <c r="C51" i="133"/>
  <c r="C65" i="133" s="1"/>
  <c r="C50" i="133"/>
  <c r="H50" i="133" s="1"/>
  <c r="C49" i="133"/>
  <c r="H49" i="133" s="1"/>
  <c r="C48" i="133"/>
  <c r="K46" i="133"/>
  <c r="H46" i="133"/>
  <c r="C46" i="133"/>
  <c r="C45" i="133"/>
  <c r="F44" i="133"/>
  <c r="E44" i="133"/>
  <c r="D44" i="133"/>
  <c r="C44" i="133"/>
  <c r="F43" i="133"/>
  <c r="E43" i="133"/>
  <c r="E41" i="133" s="1"/>
  <c r="D43" i="133"/>
  <c r="C43" i="133"/>
  <c r="F42" i="133"/>
  <c r="E42" i="133"/>
  <c r="D42" i="133"/>
  <c r="D41" i="133" s="1"/>
  <c r="C42" i="133"/>
  <c r="C62" i="133" s="1"/>
  <c r="G41" i="133"/>
  <c r="F41" i="133"/>
  <c r="I40" i="133"/>
  <c r="H40" i="133"/>
  <c r="I39" i="133"/>
  <c r="H39" i="133"/>
  <c r="I38" i="133"/>
  <c r="H38" i="133"/>
  <c r="H37" i="133"/>
  <c r="H36" i="133"/>
  <c r="I35" i="133"/>
  <c r="H35" i="133"/>
  <c r="H34" i="133"/>
  <c r="H33" i="133"/>
  <c r="I32" i="133"/>
  <c r="H32" i="133"/>
  <c r="H31" i="133"/>
  <c r="H30" i="133"/>
  <c r="I29" i="133"/>
  <c r="H29" i="133"/>
  <c r="H28" i="133"/>
  <c r="H27" i="133"/>
  <c r="I26" i="133"/>
  <c r="H26" i="133"/>
  <c r="H25" i="133"/>
  <c r="H24" i="133"/>
  <c r="I23" i="133"/>
  <c r="H23" i="133"/>
  <c r="H22" i="133"/>
  <c r="H21" i="133"/>
  <c r="I20" i="133"/>
  <c r="H20" i="133"/>
  <c r="H19" i="133"/>
  <c r="H18" i="133"/>
  <c r="I17" i="133"/>
  <c r="H17" i="133"/>
  <c r="H16" i="133"/>
  <c r="H15" i="133"/>
  <c r="I14" i="133"/>
  <c r="H14" i="133"/>
  <c r="H13" i="133"/>
  <c r="H12" i="133"/>
  <c r="I11" i="133"/>
  <c r="H11" i="133"/>
  <c r="H10" i="133"/>
  <c r="H9" i="133"/>
  <c r="I8" i="133"/>
  <c r="H8" i="133"/>
  <c r="H7" i="133"/>
  <c r="H6" i="133"/>
  <c r="I5" i="133"/>
  <c r="I1" i="133" s="1"/>
  <c r="H5" i="133"/>
  <c r="H4" i="133"/>
  <c r="H1" i="133" s="1"/>
  <c r="H3" i="133"/>
  <c r="G1" i="133"/>
  <c r="F1" i="133"/>
  <c r="E1" i="133"/>
  <c r="D1" i="133"/>
  <c r="C1" i="133"/>
  <c r="C63" i="133" l="1"/>
  <c r="C64" i="133"/>
  <c r="C67" i="133" s="1"/>
  <c r="C47" i="133"/>
  <c r="H48" i="133"/>
  <c r="H51" i="133"/>
  <c r="H43" i="133"/>
  <c r="C41" i="133"/>
  <c r="H44" i="133"/>
  <c r="H54" i="133"/>
  <c r="H42" i="133"/>
  <c r="H41" i="133" s="1"/>
  <c r="C61" i="133" l="1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5" i="130" s="1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O677" i="129" s="1"/>
  <c r="G676" i="129"/>
  <c r="G675" i="129"/>
  <c r="O675" i="129" s="1"/>
  <c r="G674" i="129"/>
  <c r="G673" i="129"/>
  <c r="O673" i="129" s="1"/>
  <c r="G672" i="129"/>
  <c r="G671" i="129"/>
  <c r="G670" i="129"/>
  <c r="G669" i="129"/>
  <c r="G668" i="129"/>
  <c r="G667" i="129"/>
  <c r="O667" i="129" s="1"/>
  <c r="G666" i="129"/>
  <c r="G665" i="129"/>
  <c r="O665" i="129" s="1"/>
  <c r="G664" i="129"/>
  <c r="G663" i="129"/>
  <c r="G662" i="129"/>
  <c r="G661" i="129"/>
  <c r="O661" i="129" s="1"/>
  <c r="G658" i="129"/>
  <c r="G657" i="129"/>
  <c r="O657" i="129" s="1"/>
  <c r="G656" i="129"/>
  <c r="G655" i="129"/>
  <c r="G654" i="129"/>
  <c r="G653" i="129"/>
  <c r="O653" i="129" s="1"/>
  <c r="G652" i="129"/>
  <c r="G651" i="129"/>
  <c r="G650" i="129"/>
  <c r="G649" i="129"/>
  <c r="O649" i="129" s="1"/>
  <c r="G648" i="129"/>
  <c r="G647" i="129"/>
  <c r="O647" i="129" s="1"/>
  <c r="G646" i="129"/>
  <c r="G645" i="129"/>
  <c r="G644" i="129"/>
  <c r="G643" i="129"/>
  <c r="O643" i="129" s="1"/>
  <c r="G642" i="129"/>
  <c r="G641" i="129"/>
  <c r="O641" i="129" s="1"/>
  <c r="G640" i="129"/>
  <c r="G639" i="129"/>
  <c r="G638" i="129"/>
  <c r="G637" i="129"/>
  <c r="G636" i="129"/>
  <c r="G635" i="129"/>
  <c r="G634" i="129"/>
  <c r="G633" i="129"/>
  <c r="O633" i="129" s="1"/>
  <c r="G632" i="129"/>
  <c r="G631" i="129"/>
  <c r="O631" i="129" s="1"/>
  <c r="G630" i="129"/>
  <c r="G629" i="129"/>
  <c r="G628" i="129"/>
  <c r="G627" i="129"/>
  <c r="G626" i="129"/>
  <c r="G625" i="129"/>
  <c r="O625" i="129" s="1"/>
  <c r="G624" i="129"/>
  <c r="G623" i="129"/>
  <c r="O623" i="129" s="1"/>
  <c r="G622" i="129"/>
  <c r="G621" i="129"/>
  <c r="G620" i="129"/>
  <c r="G619" i="129"/>
  <c r="G618" i="129"/>
  <c r="G617" i="129"/>
  <c r="O617" i="129" s="1"/>
  <c r="G616" i="129"/>
  <c r="G615" i="129"/>
  <c r="O615" i="129" s="1"/>
  <c r="G614" i="129"/>
  <c r="G613" i="129"/>
  <c r="O613" i="129" s="1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L481" i="129"/>
  <c r="M481" i="129" s="1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M87" i="129"/>
  <c r="G87" i="129"/>
  <c r="M86" i="129"/>
  <c r="O86" i="129" s="1"/>
  <c r="G86" i="129"/>
  <c r="M85" i="129"/>
  <c r="G85" i="129"/>
  <c r="M84" i="129"/>
  <c r="G84" i="129"/>
  <c r="M83" i="129"/>
  <c r="G83" i="129"/>
  <c r="M82" i="129"/>
  <c r="O82" i="129" s="1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O27" i="129" s="1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G16" i="129"/>
  <c r="O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E150" i="127"/>
  <c r="E142" i="127"/>
  <c r="O14" i="127"/>
  <c r="O16" i="127"/>
  <c r="O19" i="127"/>
  <c r="O15" i="127"/>
  <c r="O39" i="127"/>
  <c r="O41" i="127"/>
  <c r="F149" i="127"/>
  <c r="F147" i="127"/>
  <c r="F140" i="127"/>
  <c r="F97" i="127"/>
  <c r="G97" i="127" s="1"/>
  <c r="E34" i="127"/>
  <c r="G119" i="127"/>
  <c r="E11" i="126"/>
  <c r="D11" i="126"/>
  <c r="U7" i="125"/>
  <c r="W48" i="125"/>
  <c r="W49" i="125"/>
  <c r="W50" i="125"/>
  <c r="W51" i="125"/>
  <c r="W52" i="125"/>
  <c r="W53" i="125"/>
  <c r="W54" i="125"/>
  <c r="W55" i="125"/>
  <c r="W56" i="125"/>
  <c r="W57" i="125"/>
  <c r="W58" i="125"/>
  <c r="W59" i="125"/>
  <c r="W60" i="125"/>
  <c r="W61" i="125"/>
  <c r="W62" i="125"/>
  <c r="W63" i="125"/>
  <c r="W64" i="125"/>
  <c r="W65" i="125"/>
  <c r="W66" i="125"/>
  <c r="W67" i="125"/>
  <c r="W68" i="125"/>
  <c r="W69" i="125"/>
  <c r="W70" i="125"/>
  <c r="W72" i="125"/>
  <c r="W73" i="125"/>
  <c r="W74" i="125"/>
  <c r="W75" i="125"/>
  <c r="W76" i="125"/>
  <c r="W77" i="125"/>
  <c r="W78" i="125"/>
  <c r="W79" i="125"/>
  <c r="W80" i="125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F37" i="127"/>
  <c r="G37" i="127" s="1"/>
  <c r="C8" i="15"/>
  <c r="D9" i="15"/>
  <c r="F9" i="15"/>
  <c r="C14" i="15"/>
  <c r="D15" i="15"/>
  <c r="F15" i="15"/>
  <c r="C20" i="15"/>
  <c r="D21" i="15"/>
  <c r="C26" i="15"/>
  <c r="D27" i="15"/>
  <c r="F27" i="15"/>
  <c r="C32" i="15"/>
  <c r="D33" i="15"/>
  <c r="F33" i="15"/>
  <c r="C38" i="15"/>
  <c r="D39" i="15"/>
  <c r="F39" i="15"/>
  <c r="C44" i="15"/>
  <c r="F44" i="15"/>
  <c r="D45" i="15"/>
  <c r="F45" i="15"/>
  <c r="D46" i="15"/>
  <c r="D48" i="15"/>
  <c r="E46" i="15"/>
  <c r="F46" i="15"/>
  <c r="F47" i="15"/>
  <c r="C50" i="15"/>
  <c r="F50" i="15"/>
  <c r="D51" i="15"/>
  <c r="F51" i="15"/>
  <c r="E52" i="15"/>
  <c r="F62" i="15"/>
  <c r="D63" i="15"/>
  <c r="F63" i="15"/>
  <c r="D64" i="15"/>
  <c r="D66" i="15"/>
  <c r="H66" i="15"/>
  <c r="E64" i="15"/>
  <c r="F64" i="15"/>
  <c r="F65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AA34" i="32" s="1"/>
  <c r="O37" i="32"/>
  <c r="W37" i="32"/>
  <c r="AA37" i="32"/>
  <c r="AE37" i="32"/>
  <c r="AE36" i="32" s="1"/>
  <c r="AH37" i="32"/>
  <c r="AH38" i="32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18" i="32" s="1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44" i="32" s="1"/>
  <c r="G140" i="127"/>
  <c r="F143" i="127"/>
  <c r="E144" i="127"/>
  <c r="F145" i="127"/>
  <c r="F151" i="127"/>
  <c r="F153" i="127"/>
  <c r="F156" i="127"/>
  <c r="F158" i="127"/>
  <c r="F160" i="127"/>
  <c r="O4" i="127" s="1"/>
  <c r="G44" i="32" s="1"/>
  <c r="G51" i="32" s="1"/>
  <c r="F162" i="127"/>
  <c r="F166" i="127"/>
  <c r="O6" i="118"/>
  <c r="K49" i="32"/>
  <c r="K51" i="32" s="1"/>
  <c r="O7" i="118"/>
  <c r="K8" i="118"/>
  <c r="K9" i="118"/>
  <c r="K26" i="32"/>
  <c r="K28" i="32" s="1"/>
  <c r="F13" i="118"/>
  <c r="O8" i="118"/>
  <c r="O10" i="118"/>
  <c r="G13" i="118"/>
  <c r="K15" i="118"/>
  <c r="K16" i="118"/>
  <c r="O17" i="118"/>
  <c r="E18" i="118"/>
  <c r="O4" i="118"/>
  <c r="K40" i="32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0" i="118"/>
  <c r="K31" i="118"/>
  <c r="O31" i="118"/>
  <c r="F33" i="118"/>
  <c r="G33" i="118"/>
  <c r="O35" i="118"/>
  <c r="E36" i="118"/>
  <c r="O36" i="118"/>
  <c r="F40" i="118"/>
  <c r="F42" i="118"/>
  <c r="O42" i="118"/>
  <c r="F45" i="118"/>
  <c r="K7" i="118"/>
  <c r="O25" i="118"/>
  <c r="O26" i="118"/>
  <c r="K18" i="118"/>
  <c r="O48" i="118"/>
  <c r="F49" i="118"/>
  <c r="E51" i="118"/>
  <c r="K24" i="118"/>
  <c r="E52" i="118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F86" i="118"/>
  <c r="E87" i="118"/>
  <c r="G96" i="118"/>
  <c r="E106" i="118"/>
  <c r="O29" i="118"/>
  <c r="O32" i="118"/>
  <c r="F107" i="118"/>
  <c r="K3" i="118"/>
  <c r="F122" i="118"/>
  <c r="G122" i="118"/>
  <c r="F131" i="118"/>
  <c r="G131" i="118"/>
  <c r="F134" i="118"/>
  <c r="G142" i="118"/>
  <c r="E135" i="118"/>
  <c r="F136" i="118"/>
  <c r="F138" i="118"/>
  <c r="F140" i="118"/>
  <c r="F142" i="118"/>
  <c r="F145" i="118"/>
  <c r="F147" i="118"/>
  <c r="F149" i="118"/>
  <c r="F151" i="118"/>
  <c r="F153" i="118"/>
  <c r="F155" i="118"/>
  <c r="O4" i="109"/>
  <c r="O6" i="109"/>
  <c r="O7" i="109"/>
  <c r="O8" i="109"/>
  <c r="K9" i="109"/>
  <c r="F13" i="109"/>
  <c r="G13" i="109"/>
  <c r="K14" i="109"/>
  <c r="K15" i="109"/>
  <c r="F16" i="109"/>
  <c r="F18" i="109"/>
  <c r="O18" i="109"/>
  <c r="F20" i="109"/>
  <c r="K7" i="109"/>
  <c r="O23" i="109"/>
  <c r="O21" i="109"/>
  <c r="O24" i="109"/>
  <c r="K17" i="109"/>
  <c r="K22" i="109"/>
  <c r="K23" i="109"/>
  <c r="F24" i="109"/>
  <c r="G24" i="109"/>
  <c r="K24" i="109"/>
  <c r="K25" i="109"/>
  <c r="E26" i="109"/>
  <c r="K26" i="109"/>
  <c r="K27" i="109"/>
  <c r="K28" i="109"/>
  <c r="K29" i="109"/>
  <c r="K30" i="109"/>
  <c r="O30" i="109"/>
  <c r="P30" i="109"/>
  <c r="O33" i="109"/>
  <c r="F34" i="109"/>
  <c r="O35" i="109"/>
  <c r="F38" i="109"/>
  <c r="K5" i="109"/>
  <c r="G38" i="109"/>
  <c r="F44" i="109"/>
  <c r="G44" i="109"/>
  <c r="E46" i="109"/>
  <c r="E47" i="109"/>
  <c r="O34" i="109"/>
  <c r="K31" i="109"/>
  <c r="F50" i="109"/>
  <c r="K34" i="109"/>
  <c r="F52" i="109"/>
  <c r="F55" i="109"/>
  <c r="F57" i="109"/>
  <c r="F59" i="109"/>
  <c r="E61" i="109"/>
  <c r="F62" i="109"/>
  <c r="G70" i="109"/>
  <c r="F70" i="109"/>
  <c r="F75" i="109"/>
  <c r="F77" i="109"/>
  <c r="G83" i="109"/>
  <c r="E78" i="109"/>
  <c r="F79" i="109"/>
  <c r="F81" i="109"/>
  <c r="F83" i="109"/>
  <c r="F89" i="109"/>
  <c r="F91" i="109"/>
  <c r="G91" i="109"/>
  <c r="F102" i="109"/>
  <c r="K3" i="109"/>
  <c r="G117" i="109"/>
  <c r="F120" i="109"/>
  <c r="G132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15" i="16"/>
  <c r="D17" i="16"/>
  <c r="B17" i="16"/>
  <c r="D16" i="16"/>
  <c r="B20" i="16"/>
  <c r="Q20" i="16"/>
  <c r="E22" i="16"/>
  <c r="F22" i="16"/>
  <c r="G22" i="16"/>
  <c r="H22" i="16"/>
  <c r="I22" i="16"/>
  <c r="J22" i="16"/>
  <c r="K22" i="16"/>
  <c r="L22" i="16"/>
  <c r="M22" i="16"/>
  <c r="B23" i="16"/>
  <c r="Q23" i="16"/>
  <c r="D27" i="16"/>
  <c r="D28" i="16"/>
  <c r="D29" i="16"/>
  <c r="B29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0" i="16"/>
  <c r="D41" i="16"/>
  <c r="B41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/>
  <c r="S47" i="16"/>
  <c r="D51" i="16"/>
  <c r="D53" i="16"/>
  <c r="B53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/>
  <c r="B80" i="16"/>
  <c r="Q80" i="16"/>
  <c r="E82" i="16"/>
  <c r="F82" i="16"/>
  <c r="G82" i="16"/>
  <c r="H82" i="16"/>
  <c r="I82" i="16"/>
  <c r="J82" i="16"/>
  <c r="K82" i="16"/>
  <c r="L82" i="16"/>
  <c r="M82" i="16"/>
  <c r="N82" i="16"/>
  <c r="B83" i="16"/>
  <c r="D83" i="16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/>
  <c r="S107" i="16"/>
  <c r="S119" i="16"/>
  <c r="D130" i="16"/>
  <c r="B137" i="16"/>
  <c r="B138" i="16"/>
  <c r="B140" i="16"/>
  <c r="L140" i="16"/>
  <c r="R140" i="16"/>
  <c r="D142" i="16"/>
  <c r="E142" i="16"/>
  <c r="F142" i="16"/>
  <c r="G142" i="16"/>
  <c r="H142" i="16"/>
  <c r="I142" i="16"/>
  <c r="J142" i="16"/>
  <c r="K142" i="16"/>
  <c r="L142" i="16"/>
  <c r="M142" i="16"/>
  <c r="J143" i="16"/>
  <c r="L143" i="16"/>
  <c r="F152" i="16"/>
  <c r="B152" i="16"/>
  <c r="L152" i="16"/>
  <c r="J153" i="16"/>
  <c r="F154" i="16"/>
  <c r="F155" i="16"/>
  <c r="J154" i="16"/>
  <c r="L154" i="16"/>
  <c r="L155" i="16"/>
  <c r="B155" i="16"/>
  <c r="C159" i="16"/>
  <c r="F159" i="16"/>
  <c r="K159" i="16"/>
  <c r="L159" i="16"/>
  <c r="N159" i="16"/>
  <c r="P159" i="16"/>
  <c r="Q159" i="16"/>
  <c r="C160" i="16"/>
  <c r="D160" i="16"/>
  <c r="C161" i="16"/>
  <c r="F161" i="16"/>
  <c r="F164" i="16"/>
  <c r="L164" i="16"/>
  <c r="N164" i="16"/>
  <c r="P164" i="16"/>
  <c r="Q164" i="16"/>
  <c r="D165" i="16"/>
  <c r="E166" i="16"/>
  <c r="F166" i="16"/>
  <c r="G166" i="16"/>
  <c r="G167" i="16"/>
  <c r="H166" i="16"/>
  <c r="H167" i="16"/>
  <c r="I166" i="16"/>
  <c r="J166" i="16"/>
  <c r="D167" i="16"/>
  <c r="E167" i="16"/>
  <c r="F167" i="16"/>
  <c r="I167" i="16"/>
  <c r="J167" i="16"/>
  <c r="M167" i="16"/>
  <c r="O167" i="16"/>
  <c r="R167" i="16"/>
  <c r="C169" i="16"/>
  <c r="D169" i="16"/>
  <c r="C173" i="16"/>
  <c r="D173" i="16"/>
  <c r="K173" i="16"/>
  <c r="L173" i="16"/>
  <c r="L178" i="16"/>
  <c r="N173" i="16"/>
  <c r="N178" i="16"/>
  <c r="O173" i="16"/>
  <c r="P173" i="16"/>
  <c r="Q173" i="16"/>
  <c r="Q178" i="16"/>
  <c r="R173" i="16"/>
  <c r="R178" i="16"/>
  <c r="C174" i="16"/>
  <c r="D174" i="16"/>
  <c r="N174" i="16"/>
  <c r="R174" i="16"/>
  <c r="C175" i="16"/>
  <c r="E178" i="16"/>
  <c r="B178" i="16"/>
  <c r="G178" i="16"/>
  <c r="H178" i="16"/>
  <c r="I178" i="16"/>
  <c r="K178" i="16"/>
  <c r="O178" i="16"/>
  <c r="P178" i="16"/>
  <c r="E180" i="16"/>
  <c r="F180" i="16"/>
  <c r="F160" i="16"/>
  <c r="G180" i="16"/>
  <c r="H180" i="16"/>
  <c r="I180" i="16"/>
  <c r="J180" i="16"/>
  <c r="N180" i="16"/>
  <c r="N160" i="16"/>
  <c r="N166" i="16"/>
  <c r="N167" i="16"/>
  <c r="D181" i="16"/>
  <c r="D179" i="16" s="1"/>
  <c r="D159" i="16" s="1"/>
  <c r="F181" i="16"/>
  <c r="N181" i="16"/>
  <c r="N161" i="16"/>
  <c r="J182" i="16"/>
  <c r="C183" i="16"/>
  <c r="D183" i="16"/>
  <c r="C187" i="16"/>
  <c r="D187" i="16"/>
  <c r="K187" i="16"/>
  <c r="L187" i="16"/>
  <c r="M187" i="16"/>
  <c r="N187" i="16"/>
  <c r="O187" i="16"/>
  <c r="P187" i="16"/>
  <c r="P192" i="16"/>
  <c r="Q187" i="16"/>
  <c r="Q192" i="16"/>
  <c r="R187" i="16"/>
  <c r="C188" i="16"/>
  <c r="D188" i="16"/>
  <c r="K188" i="16"/>
  <c r="M188" i="16"/>
  <c r="N188" i="16"/>
  <c r="O188" i="16"/>
  <c r="R188" i="16"/>
  <c r="C189" i="16"/>
  <c r="M189" i="16"/>
  <c r="P189" i="16"/>
  <c r="N192" i="16"/>
  <c r="O192" i="16"/>
  <c r="R192" i="16"/>
  <c r="K194" i="16"/>
  <c r="N194" i="16"/>
  <c r="O194" i="16"/>
  <c r="O174" i="16"/>
  <c r="R194" i="16"/>
  <c r="D195" i="16"/>
  <c r="D175" i="16"/>
  <c r="N195" i="16"/>
  <c r="N175" i="16"/>
  <c r="R195" i="16"/>
  <c r="R175" i="16"/>
  <c r="C197" i="16"/>
  <c r="D197" i="16"/>
  <c r="D203" i="16"/>
  <c r="B203" i="16"/>
  <c r="H203" i="16"/>
  <c r="J203" i="16"/>
  <c r="K203" i="16"/>
  <c r="L203" i="16"/>
  <c r="M203" i="16"/>
  <c r="N203" i="16"/>
  <c r="O203" i="16"/>
  <c r="P203" i="16"/>
  <c r="Q203" i="16"/>
  <c r="R203" i="16"/>
  <c r="K207" i="16"/>
  <c r="L207" i="16"/>
  <c r="L208" i="16"/>
  <c r="L189" i="16"/>
  <c r="N207" i="16"/>
  <c r="O207" i="16"/>
  <c r="P207" i="16"/>
  <c r="P188" i="16"/>
  <c r="P194" i="16"/>
  <c r="Q207" i="16"/>
  <c r="R207" i="16"/>
  <c r="D208" i="16"/>
  <c r="K208" i="16"/>
  <c r="K189" i="16"/>
  <c r="N208" i="16"/>
  <c r="N189" i="16"/>
  <c r="O208" i="16"/>
  <c r="P208" i="16"/>
  <c r="R208" i="16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/>
  <c r="D120" i="126"/>
  <c r="F120" i="126"/>
  <c r="E120" i="126"/>
  <c r="D121" i="126"/>
  <c r="F121" i="126"/>
  <c r="E121" i="126"/>
  <c r="E161" i="126"/>
  <c r="E162" i="126"/>
  <c r="E163" i="126"/>
  <c r="E164" i="126"/>
  <c r="E165" i="126"/>
  <c r="F166" i="126"/>
  <c r="F170" i="126"/>
  <c r="G170" i="126"/>
  <c r="H170" i="126"/>
  <c r="F172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2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R1" i="125"/>
  <c r="D4" i="125"/>
  <c r="F4" i="125"/>
  <c r="H4" i="125"/>
  <c r="J4" i="125"/>
  <c r="J5" i="125"/>
  <c r="L5" i="125"/>
  <c r="N5" i="125"/>
  <c r="D6" i="125"/>
  <c r="F6" i="125"/>
  <c r="H6" i="125"/>
  <c r="H1" i="125"/>
  <c r="L6" i="125"/>
  <c r="N6" i="125"/>
  <c r="X7" i="125"/>
  <c r="J8" i="125"/>
  <c r="L8" i="125"/>
  <c r="L1" i="125"/>
  <c r="N8" i="125"/>
  <c r="L9" i="125"/>
  <c r="N9" i="125"/>
  <c r="P9" i="125"/>
  <c r="D10" i="125"/>
  <c r="J10" i="125"/>
  <c r="R10" i="125"/>
  <c r="L11" i="125"/>
  <c r="N11" i="125"/>
  <c r="F12" i="125"/>
  <c r="J12" i="125"/>
  <c r="L12" i="125"/>
  <c r="N12" i="125"/>
  <c r="N13" i="125"/>
  <c r="P13" i="125"/>
  <c r="P1" i="125"/>
  <c r="R13" i="125"/>
  <c r="D14" i="125"/>
  <c r="F14" i="125"/>
  <c r="H14" i="125"/>
  <c r="J14" i="125"/>
  <c r="L14" i="125"/>
  <c r="N15" i="125"/>
  <c r="U15" i="125"/>
  <c r="P15" i="125"/>
  <c r="R15" i="125"/>
  <c r="T15" i="125"/>
  <c r="X15" i="125"/>
  <c r="D16" i="125"/>
  <c r="F16" i="125"/>
  <c r="H16" i="125"/>
  <c r="J16" i="125"/>
  <c r="L16" i="125"/>
  <c r="H17" i="125"/>
  <c r="J17" i="125"/>
  <c r="L17" i="125"/>
  <c r="N17" i="125"/>
  <c r="P17" i="125"/>
  <c r="T17" i="125"/>
  <c r="T1" i="125"/>
  <c r="U18" i="125"/>
  <c r="V18" i="125"/>
  <c r="X19" i="125"/>
  <c r="U21" i="125"/>
  <c r="X21" i="125"/>
  <c r="U22" i="125"/>
  <c r="X22" i="125"/>
  <c r="U23" i="125"/>
  <c r="X23" i="125"/>
  <c r="U24" i="125"/>
  <c r="X24" i="125"/>
  <c r="U25" i="125"/>
  <c r="X25" i="125"/>
  <c r="F41" i="125"/>
  <c r="X27" i="125"/>
  <c r="X28" i="125"/>
  <c r="X29" i="125"/>
  <c r="X30" i="125"/>
  <c r="F37" i="125"/>
  <c r="D38" i="125"/>
  <c r="D39" i="125"/>
  <c r="D44" i="125"/>
  <c r="X66" i="125"/>
  <c r="X64" i="125"/>
  <c r="X63" i="125"/>
  <c r="X68" i="125"/>
  <c r="X62" i="125"/>
  <c r="X70" i="125"/>
  <c r="X61" i="125"/>
  <c r="X69" i="125"/>
  <c r="X60" i="125"/>
  <c r="X71" i="125"/>
  <c r="X65" i="125"/>
  <c r="X67" i="125"/>
  <c r="X82" i="125"/>
  <c r="X74" i="125"/>
  <c r="X79" i="125"/>
  <c r="X80" i="125"/>
  <c r="X77" i="125"/>
  <c r="X72" i="125"/>
  <c r="X75" i="125"/>
  <c r="X76" i="125"/>
  <c r="X81" i="125"/>
  <c r="X83" i="125"/>
  <c r="X73" i="125"/>
  <c r="X78" i="125"/>
  <c r="X54" i="125"/>
  <c r="X55" i="125"/>
  <c r="X58" i="125"/>
  <c r="X59" i="125"/>
  <c r="X48" i="125"/>
  <c r="X53" i="125"/>
  <c r="X51" i="125"/>
  <c r="X52" i="125"/>
  <c r="X56" i="125"/>
  <c r="X49" i="125"/>
  <c r="X57" i="125"/>
  <c r="X50" i="125"/>
  <c r="U84" i="125"/>
  <c r="V84" i="125"/>
  <c r="W84" i="125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T98" i="125"/>
  <c r="U98" i="125"/>
  <c r="V98" i="125"/>
  <c r="W98" i="125"/>
  <c r="X98" i="125"/>
  <c r="V99" i="125"/>
  <c r="C1" i="112"/>
  <c r="E1" i="112"/>
  <c r="G1" i="112"/>
  <c r="I1" i="112"/>
  <c r="K1" i="112"/>
  <c r="L1" i="112"/>
  <c r="M1" i="112"/>
  <c r="O1" i="112"/>
  <c r="Q1" i="112"/>
  <c r="S1" i="112"/>
  <c r="V1" i="112"/>
  <c r="U3" i="112"/>
  <c r="U4" i="112"/>
  <c r="X4" i="112"/>
  <c r="U5" i="112"/>
  <c r="X5" i="112"/>
  <c r="U6" i="112"/>
  <c r="X6" i="112"/>
  <c r="F7" i="112"/>
  <c r="U7" i="112"/>
  <c r="X7" i="112"/>
  <c r="H8" i="112"/>
  <c r="N8" i="112"/>
  <c r="N1" i="112"/>
  <c r="P8" i="112"/>
  <c r="R8" i="112"/>
  <c r="D9" i="112"/>
  <c r="U9" i="112"/>
  <c r="X9" i="112"/>
  <c r="L10" i="112"/>
  <c r="U10" i="112"/>
  <c r="X10" i="112"/>
  <c r="H11" i="112"/>
  <c r="J11" i="112"/>
  <c r="L11" i="112"/>
  <c r="N11" i="112"/>
  <c r="P11" i="112"/>
  <c r="P1" i="112"/>
  <c r="R11" i="112"/>
  <c r="D12" i="112"/>
  <c r="U12" i="112"/>
  <c r="X12" i="112"/>
  <c r="U13" i="112"/>
  <c r="X13" i="112"/>
  <c r="H14" i="112"/>
  <c r="J14" i="112"/>
  <c r="L14" i="112"/>
  <c r="N14" i="112"/>
  <c r="U14" i="112"/>
  <c r="X14" i="112"/>
  <c r="P14" i="112"/>
  <c r="R14" i="112"/>
  <c r="L15" i="112"/>
  <c r="N15" i="112"/>
  <c r="P15" i="112"/>
  <c r="R15" i="112"/>
  <c r="R1" i="112"/>
  <c r="N16" i="112"/>
  <c r="U16" i="112"/>
  <c r="X16" i="112"/>
  <c r="R17" i="112"/>
  <c r="U17" i="112"/>
  <c r="X17" i="112"/>
  <c r="N18" i="112"/>
  <c r="U18" i="112"/>
  <c r="X18" i="112"/>
  <c r="J19" i="112"/>
  <c r="J1" i="112"/>
  <c r="U19" i="112"/>
  <c r="X19" i="112"/>
  <c r="D20" i="112"/>
  <c r="U20" i="112"/>
  <c r="X20" i="112"/>
  <c r="L20" i="112"/>
  <c r="U21" i="112"/>
  <c r="X21" i="112"/>
  <c r="U22" i="112"/>
  <c r="X22" i="112"/>
  <c r="L23" i="112"/>
  <c r="U23" i="112"/>
  <c r="X23" i="112"/>
  <c r="F55" i="112"/>
  <c r="J24" i="112"/>
  <c r="N24" i="112"/>
  <c r="U24" i="112"/>
  <c r="X24" i="112"/>
  <c r="D25" i="112"/>
  <c r="U25" i="112"/>
  <c r="X25" i="112"/>
  <c r="T26" i="112"/>
  <c r="U26" i="112"/>
  <c r="X26" i="112"/>
  <c r="L27" i="112"/>
  <c r="N27" i="112"/>
  <c r="L28" i="112"/>
  <c r="N28" i="112"/>
  <c r="N29" i="112"/>
  <c r="U29" i="112"/>
  <c r="X29" i="112"/>
  <c r="F59" i="112"/>
  <c r="T29" i="112"/>
  <c r="D30" i="112"/>
  <c r="F30" i="112"/>
  <c r="F1" i="112"/>
  <c r="H30" i="112"/>
  <c r="J30" i="112"/>
  <c r="L30" i="112"/>
  <c r="U30" i="112"/>
  <c r="X30" i="112"/>
  <c r="J31" i="112"/>
  <c r="U31" i="112"/>
  <c r="X31" i="112"/>
  <c r="F60" i="112"/>
  <c r="U32" i="112"/>
  <c r="X32" i="112"/>
  <c r="J33" i="112"/>
  <c r="L33" i="112"/>
  <c r="U33" i="112"/>
  <c r="X33" i="112"/>
  <c r="F61" i="112"/>
  <c r="N33" i="112"/>
  <c r="T33" i="112"/>
  <c r="U34" i="112"/>
  <c r="X34" i="112"/>
  <c r="J35" i="112"/>
  <c r="U35" i="112"/>
  <c r="X35" i="112"/>
  <c r="U36" i="112"/>
  <c r="V36" i="112"/>
  <c r="X37" i="112"/>
  <c r="U39" i="112"/>
  <c r="X39" i="112"/>
  <c r="U40" i="112"/>
  <c r="X40" i="112"/>
  <c r="U41" i="112"/>
  <c r="X41" i="112"/>
  <c r="X42" i="112"/>
  <c r="X44" i="112"/>
  <c r="X45" i="112"/>
  <c r="X36" i="112"/>
  <c r="H60" i="112"/>
  <c r="H62" i="112"/>
  <c r="X46" i="112"/>
  <c r="X47" i="112"/>
  <c r="X48" i="112"/>
  <c r="D50" i="112"/>
  <c r="F50" i="112"/>
  <c r="D53" i="112"/>
  <c r="D62" i="112"/>
  <c r="D54" i="112"/>
  <c r="D56" i="112"/>
  <c r="F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W117" i="112"/>
  <c r="X103" i="112"/>
  <c r="X104" i="112"/>
  <c r="X105" i="112"/>
  <c r="X106" i="112"/>
  <c r="X107" i="112"/>
  <c r="X108" i="112"/>
  <c r="T109" i="112"/>
  <c r="U109" i="112"/>
  <c r="V109" i="112"/>
  <c r="W109" i="112"/>
  <c r="X109" i="112"/>
  <c r="X110" i="112"/>
  <c r="X111" i="112"/>
  <c r="X112" i="112"/>
  <c r="X113" i="112"/>
  <c r="X114" i="112"/>
  <c r="X115" i="112"/>
  <c r="U116" i="112"/>
  <c r="T116" i="112"/>
  <c r="V116" i="112"/>
  <c r="W116" i="112"/>
  <c r="U117" i="112"/>
  <c r="C1" i="120"/>
  <c r="D1" i="120"/>
  <c r="E1" i="120"/>
  <c r="F1" i="120"/>
  <c r="G1" i="120"/>
  <c r="H3" i="120"/>
  <c r="H1" i="120"/>
  <c r="H4" i="120"/>
  <c r="H5" i="120"/>
  <c r="H6" i="120"/>
  <c r="I8" i="120"/>
  <c r="H7" i="120"/>
  <c r="H8" i="120"/>
  <c r="H9" i="120"/>
  <c r="I11" i="120"/>
  <c r="H10" i="120"/>
  <c r="H11" i="120"/>
  <c r="H12" i="120"/>
  <c r="I14" i="120"/>
  <c r="H13" i="120"/>
  <c r="H14" i="120"/>
  <c r="H15" i="120"/>
  <c r="I17" i="120"/>
  <c r="H16" i="120"/>
  <c r="H17" i="120"/>
  <c r="H18" i="120"/>
  <c r="I20" i="120"/>
  <c r="H19" i="120"/>
  <c r="H20" i="120"/>
  <c r="H21" i="120"/>
  <c r="I23" i="120"/>
  <c r="H22" i="120"/>
  <c r="H23" i="120"/>
  <c r="H24" i="120"/>
  <c r="I26" i="120"/>
  <c r="H25" i="120"/>
  <c r="H26" i="120"/>
  <c r="H27" i="120"/>
  <c r="I29" i="120"/>
  <c r="H28" i="120"/>
  <c r="H29" i="120"/>
  <c r="H30" i="120"/>
  <c r="I32" i="120"/>
  <c r="H31" i="120"/>
  <c r="H32" i="120"/>
  <c r="H33" i="120"/>
  <c r="I35" i="120"/>
  <c r="H34" i="120"/>
  <c r="H35" i="120"/>
  <c r="H36" i="120"/>
  <c r="I38" i="120"/>
  <c r="H37" i="120"/>
  <c r="H38" i="120"/>
  <c r="H39" i="120"/>
  <c r="I39" i="120"/>
  <c r="H40" i="120"/>
  <c r="I40" i="120"/>
  <c r="F41" i="120"/>
  <c r="G41" i="120"/>
  <c r="C42" i="120"/>
  <c r="C41" i="120"/>
  <c r="C61" i="120"/>
  <c r="D42" i="120"/>
  <c r="E42" i="120"/>
  <c r="E41" i="120"/>
  <c r="F42" i="120"/>
  <c r="C43" i="120"/>
  <c r="C63" i="120"/>
  <c r="D43" i="120"/>
  <c r="H43" i="120"/>
  <c r="E43" i="120"/>
  <c r="F43" i="120"/>
  <c r="C44" i="120"/>
  <c r="C64" i="120"/>
  <c r="D44" i="120"/>
  <c r="E44" i="120"/>
  <c r="F44" i="120"/>
  <c r="H44" i="120"/>
  <c r="C46" i="120"/>
  <c r="C45" i="120"/>
  <c r="H46" i="120"/>
  <c r="K46" i="120"/>
  <c r="C47" i="120"/>
  <c r="H48" i="120"/>
  <c r="H49" i="120"/>
  <c r="H50" i="120"/>
  <c r="H51" i="120"/>
  <c r="C54" i="120"/>
  <c r="C53" i="120"/>
  <c r="H54" i="120"/>
  <c r="C55" i="120"/>
  <c r="H55" i="120"/>
  <c r="C56" i="120"/>
  <c r="H56" i="120"/>
  <c r="H57" i="120"/>
  <c r="H58" i="120"/>
  <c r="C59" i="120"/>
  <c r="H60" i="120"/>
  <c r="C62" i="120"/>
  <c r="C67" i="120"/>
  <c r="C65" i="120"/>
  <c r="C66" i="120"/>
  <c r="B70" i="120"/>
  <c r="B73" i="120"/>
  <c r="C1" i="110"/>
  <c r="D1" i="110"/>
  <c r="E1" i="110"/>
  <c r="F1" i="110"/>
  <c r="G1" i="110"/>
  <c r="H3" i="110"/>
  <c r="H4" i="110"/>
  <c r="H5" i="110"/>
  <c r="H1" i="110"/>
  <c r="I5" i="110"/>
  <c r="I1" i="110"/>
  <c r="H6" i="110"/>
  <c r="H7" i="110"/>
  <c r="H8" i="110"/>
  <c r="I8" i="110"/>
  <c r="H9" i="110"/>
  <c r="H10" i="110"/>
  <c r="H11" i="110"/>
  <c r="I11" i="110"/>
  <c r="H12" i="110"/>
  <c r="H13" i="110"/>
  <c r="H14" i="110"/>
  <c r="I14" i="110"/>
  <c r="H15" i="110"/>
  <c r="H16" i="110"/>
  <c r="H17" i="110"/>
  <c r="I17" i="110"/>
  <c r="H18" i="110"/>
  <c r="H19" i="110"/>
  <c r="H20" i="110"/>
  <c r="I20" i="110"/>
  <c r="H21" i="110"/>
  <c r="H22" i="110"/>
  <c r="H23" i="110"/>
  <c r="I23" i="110"/>
  <c r="H24" i="110"/>
  <c r="H25" i="110"/>
  <c r="H26" i="110"/>
  <c r="I26" i="110"/>
  <c r="H27" i="110"/>
  <c r="H28" i="110"/>
  <c r="H29" i="110"/>
  <c r="I29" i="110"/>
  <c r="H30" i="110"/>
  <c r="H31" i="110"/>
  <c r="H32" i="110"/>
  <c r="I32" i="110"/>
  <c r="H33" i="110"/>
  <c r="H34" i="110"/>
  <c r="H35" i="110"/>
  <c r="I35" i="110"/>
  <c r="H36" i="110"/>
  <c r="H37" i="110"/>
  <c r="H38" i="110"/>
  <c r="I38" i="110"/>
  <c r="H39" i="110"/>
  <c r="I39" i="110"/>
  <c r="H40" i="110"/>
  <c r="I40" i="110"/>
  <c r="G41" i="110"/>
  <c r="C42" i="110"/>
  <c r="D42" i="110"/>
  <c r="D41" i="110"/>
  <c r="E42" i="110"/>
  <c r="F42" i="110"/>
  <c r="C43" i="110"/>
  <c r="D43" i="110"/>
  <c r="E43" i="110"/>
  <c r="F43" i="110"/>
  <c r="H43" i="110"/>
  <c r="C44" i="110"/>
  <c r="D44" i="110"/>
  <c r="E44" i="110"/>
  <c r="E41" i="110"/>
  <c r="F44" i="110"/>
  <c r="F41" i="110"/>
  <c r="C45" i="110"/>
  <c r="C46" i="110"/>
  <c r="H46" i="110"/>
  <c r="K46" i="110"/>
  <c r="H48" i="110"/>
  <c r="H49" i="110"/>
  <c r="H50" i="110"/>
  <c r="C51" i="110"/>
  <c r="C65" i="110"/>
  <c r="C53" i="110"/>
  <c r="C54" i="110"/>
  <c r="H54" i="110"/>
  <c r="H55" i="110"/>
  <c r="H56" i="110"/>
  <c r="H57" i="110"/>
  <c r="H58" i="110"/>
  <c r="C59" i="110"/>
  <c r="H60" i="110"/>
  <c r="C62" i="110"/>
  <c r="C63" i="110"/>
  <c r="C67" i="110"/>
  <c r="C64" i="110"/>
  <c r="C66" i="110"/>
  <c r="B70" i="110"/>
  <c r="B73" i="110"/>
  <c r="B35" i="122"/>
  <c r="B48" i="122"/>
  <c r="B55" i="122"/>
  <c r="B57" i="122"/>
  <c r="B60" i="122"/>
  <c r="B74" i="122"/>
  <c r="B78" i="122"/>
  <c r="B101" i="122"/>
  <c r="B46" i="116"/>
  <c r="B59" i="116"/>
  <c r="B66" i="116"/>
  <c r="B71" i="116"/>
  <c r="B81" i="116"/>
  <c r="B86" i="116"/>
  <c r="B112" i="116"/>
  <c r="D3" i="123"/>
  <c r="F3" i="123"/>
  <c r="G3" i="123"/>
  <c r="C1" i="124"/>
  <c r="C3" i="124"/>
  <c r="C5" i="124"/>
  <c r="C6" i="124"/>
  <c r="C7" i="124"/>
  <c r="G9" i="124"/>
  <c r="J9" i="124"/>
  <c r="K9" i="124"/>
  <c r="N11" i="124"/>
  <c r="N9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R141" i="124"/>
  <c r="T141" i="124"/>
  <c r="C4" i="124"/>
  <c r="N143" i="124"/>
  <c r="N141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/>
  <c r="F7" i="124"/>
  <c r="J281" i="124"/>
  <c r="K281" i="124"/>
  <c r="Q281" i="124"/>
  <c r="R281" i="124"/>
  <c r="T281" i="124"/>
  <c r="N283" i="124"/>
  <c r="N281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1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660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57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O1029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R1161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O1353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/>
  <c r="M6" i="119"/>
  <c r="O6" i="119"/>
  <c r="M7" i="119"/>
  <c r="O7" i="119"/>
  <c r="M8" i="119"/>
  <c r="O8" i="119"/>
  <c r="M9" i="119"/>
  <c r="O9" i="119"/>
  <c r="J10" i="119"/>
  <c r="M10" i="119"/>
  <c r="O10" i="119"/>
  <c r="E11" i="119"/>
  <c r="F11" i="119"/>
  <c r="J11" i="119"/>
  <c r="L11" i="119"/>
  <c r="M11" i="119"/>
  <c r="N11" i="119"/>
  <c r="G12" i="119"/>
  <c r="M12" i="119"/>
  <c r="O13" i="119"/>
  <c r="G14" i="119"/>
  <c r="O14" i="119"/>
  <c r="M14" i="119"/>
  <c r="G15" i="119"/>
  <c r="O15" i="119"/>
  <c r="M15" i="119"/>
  <c r="G16" i="119"/>
  <c r="M16" i="119"/>
  <c r="O16" i="119"/>
  <c r="G17" i="119"/>
  <c r="M17" i="119"/>
  <c r="O17" i="119"/>
  <c r="G18" i="119"/>
  <c r="M18" i="119"/>
  <c r="O19" i="119"/>
  <c r="G20" i="119"/>
  <c r="O20" i="119"/>
  <c r="M20" i="119"/>
  <c r="G21" i="119"/>
  <c r="M21" i="119"/>
  <c r="O21" i="119"/>
  <c r="O22" i="119"/>
  <c r="G23" i="119"/>
  <c r="M23" i="119"/>
  <c r="O23" i="119"/>
  <c r="G24" i="119"/>
  <c r="M24" i="119"/>
  <c r="O24" i="119"/>
  <c r="G25" i="119"/>
  <c r="O25" i="119"/>
  <c r="M25" i="119"/>
  <c r="G26" i="119"/>
  <c r="M26" i="119"/>
  <c r="G27" i="119"/>
  <c r="M27" i="119"/>
  <c r="O27" i="119"/>
  <c r="G28" i="119"/>
  <c r="M28" i="119"/>
  <c r="O28" i="119"/>
  <c r="G29" i="119"/>
  <c r="O29" i="119"/>
  <c r="M29" i="119"/>
  <c r="G30" i="119"/>
  <c r="O30" i="119"/>
  <c r="G31" i="119"/>
  <c r="M31" i="119"/>
  <c r="O31" i="119"/>
  <c r="G32" i="119"/>
  <c r="O32" i="119"/>
  <c r="M32" i="119"/>
  <c r="G33" i="119"/>
  <c r="O33" i="119"/>
  <c r="M33" i="119"/>
  <c r="G34" i="119"/>
  <c r="O34" i="119"/>
  <c r="M34" i="119"/>
  <c r="G35" i="119"/>
  <c r="M35" i="119"/>
  <c r="O35" i="119"/>
  <c r="G36" i="119"/>
  <c r="M36" i="119"/>
  <c r="O36" i="119"/>
  <c r="G37" i="119"/>
  <c r="O37" i="119"/>
  <c r="G38" i="119"/>
  <c r="O38" i="119"/>
  <c r="G39" i="119"/>
  <c r="M39" i="119"/>
  <c r="G40" i="119"/>
  <c r="O40" i="119"/>
  <c r="M40" i="119"/>
  <c r="G41" i="119"/>
  <c r="M41" i="119"/>
  <c r="O41" i="119"/>
  <c r="G42" i="119"/>
  <c r="M42" i="119"/>
  <c r="O42" i="119"/>
  <c r="G43" i="119"/>
  <c r="O43" i="119"/>
  <c r="M43" i="119"/>
  <c r="G44" i="119"/>
  <c r="M44" i="119"/>
  <c r="O44" i="119"/>
  <c r="G45" i="119"/>
  <c r="M45" i="119"/>
  <c r="O45" i="119"/>
  <c r="G46" i="119"/>
  <c r="O46" i="119"/>
  <c r="M46" i="119"/>
  <c r="G47" i="119"/>
  <c r="M47" i="119"/>
  <c r="G48" i="119"/>
  <c r="M48" i="119"/>
  <c r="O48" i="119"/>
  <c r="G49" i="119"/>
  <c r="M49" i="119"/>
  <c r="O49" i="119"/>
  <c r="G50" i="119"/>
  <c r="O50" i="119"/>
  <c r="M50" i="119"/>
  <c r="G51" i="119"/>
  <c r="O51" i="119"/>
  <c r="M51" i="119"/>
  <c r="G52" i="119"/>
  <c r="O52" i="119"/>
  <c r="M52" i="119"/>
  <c r="G53" i="119"/>
  <c r="M53" i="119"/>
  <c r="O53" i="119"/>
  <c r="G54" i="119"/>
  <c r="M54" i="119"/>
  <c r="O54" i="119"/>
  <c r="G55" i="119"/>
  <c r="M55" i="119"/>
  <c r="G56" i="119"/>
  <c r="O56" i="119"/>
  <c r="M56" i="119"/>
  <c r="G57" i="119"/>
  <c r="M57" i="119"/>
  <c r="O57" i="119"/>
  <c r="G58" i="119"/>
  <c r="M58" i="119"/>
  <c r="O58" i="119"/>
  <c r="G59" i="119"/>
  <c r="O59" i="119"/>
  <c r="M59" i="119"/>
  <c r="G60" i="119"/>
  <c r="M60" i="119"/>
  <c r="O60" i="119"/>
  <c r="G61" i="119"/>
  <c r="M61" i="119"/>
  <c r="O61" i="119"/>
  <c r="G62" i="119"/>
  <c r="O62" i="119"/>
  <c r="M62" i="119"/>
  <c r="E63" i="119"/>
  <c r="F63" i="119"/>
  <c r="J63" i="119"/>
  <c r="L63" i="119"/>
  <c r="N63" i="119"/>
  <c r="G64" i="119"/>
  <c r="M64" i="119"/>
  <c r="G65" i="119"/>
  <c r="O65" i="119"/>
  <c r="M65" i="119"/>
  <c r="G66" i="119"/>
  <c r="M66" i="119"/>
  <c r="O66" i="119"/>
  <c r="G67" i="119"/>
  <c r="M67" i="119"/>
  <c r="O67" i="119"/>
  <c r="G68" i="119"/>
  <c r="O68" i="119"/>
  <c r="G69" i="119"/>
  <c r="M69" i="119"/>
  <c r="O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M77" i="119"/>
  <c r="G78" i="119"/>
  <c r="M78" i="119"/>
  <c r="O78" i="119"/>
  <c r="O79" i="119"/>
  <c r="G80" i="119"/>
  <c r="M80" i="119"/>
  <c r="O80" i="119"/>
  <c r="G81" i="119"/>
  <c r="M81" i="119"/>
  <c r="O81" i="119"/>
  <c r="G82" i="119"/>
  <c r="O82" i="119"/>
  <c r="M82" i="119"/>
  <c r="G83" i="119"/>
  <c r="O83" i="119"/>
  <c r="M83" i="119"/>
  <c r="G84" i="119"/>
  <c r="O84" i="119"/>
  <c r="M84" i="119"/>
  <c r="G85" i="119"/>
  <c r="M85" i="119"/>
  <c r="O85" i="119"/>
  <c r="G86" i="119"/>
  <c r="O86" i="119"/>
  <c r="M86" i="119"/>
  <c r="G87" i="119"/>
  <c r="M87" i="119"/>
  <c r="G88" i="119"/>
  <c r="O88" i="119"/>
  <c r="G89" i="119"/>
  <c r="G90" i="119"/>
  <c r="M90" i="119"/>
  <c r="O90" i="119"/>
  <c r="G91" i="119"/>
  <c r="M91" i="119"/>
  <c r="O91" i="119"/>
  <c r="G92" i="119"/>
  <c r="O92" i="119"/>
  <c r="M92" i="119"/>
  <c r="G93" i="119"/>
  <c r="O93" i="119"/>
  <c r="M93" i="119"/>
  <c r="G94" i="119"/>
  <c r="M94" i="119"/>
  <c r="O94" i="119"/>
  <c r="G95" i="119"/>
  <c r="M95" i="119"/>
  <c r="O95" i="119"/>
  <c r="G96" i="119"/>
  <c r="O96" i="119"/>
  <c r="M96" i="119"/>
  <c r="G97" i="119"/>
  <c r="M97" i="119"/>
  <c r="O97" i="119"/>
  <c r="G98" i="119"/>
  <c r="M98" i="119"/>
  <c r="O98" i="119"/>
  <c r="G99" i="119"/>
  <c r="O99" i="119"/>
  <c r="M99" i="119"/>
  <c r="G100" i="119"/>
  <c r="M100" i="119"/>
  <c r="G101" i="119"/>
  <c r="O101" i="119"/>
  <c r="M101" i="119"/>
  <c r="G102" i="119"/>
  <c r="M102" i="119"/>
  <c r="O102" i="119"/>
  <c r="G103" i="119"/>
  <c r="M103" i="119"/>
  <c r="O103" i="119"/>
  <c r="G104" i="119"/>
  <c r="M104" i="119"/>
  <c r="G105" i="119"/>
  <c r="M105" i="119"/>
  <c r="G106" i="119"/>
  <c r="M106" i="119"/>
  <c r="O106" i="119"/>
  <c r="G107" i="119"/>
  <c r="M107" i="119"/>
  <c r="O107" i="119"/>
  <c r="G108" i="119"/>
  <c r="O108" i="119"/>
  <c r="M108" i="119"/>
  <c r="G109" i="119"/>
  <c r="O109" i="119"/>
  <c r="M109" i="119"/>
  <c r="G112" i="119"/>
  <c r="M112" i="119"/>
  <c r="O112" i="119"/>
  <c r="G113" i="119"/>
  <c r="M113" i="119"/>
  <c r="O113" i="119"/>
  <c r="M114" i="119"/>
  <c r="O114" i="119"/>
  <c r="E117" i="119"/>
  <c r="F117" i="119"/>
  <c r="J117" i="119"/>
  <c r="L117" i="119"/>
  <c r="N117" i="119"/>
  <c r="G118" i="119"/>
  <c r="O118" i="119"/>
  <c r="G119" i="119"/>
  <c r="O119" i="119"/>
  <c r="G120" i="119"/>
  <c r="M120" i="119"/>
  <c r="M117" i="119"/>
  <c r="G121" i="119"/>
  <c r="M121" i="119"/>
  <c r="O121" i="119"/>
  <c r="G122" i="119"/>
  <c r="O122" i="119"/>
  <c r="M122" i="119"/>
  <c r="G123" i="119"/>
  <c r="M123" i="119"/>
  <c r="O123" i="119"/>
  <c r="G124" i="119"/>
  <c r="M124" i="119"/>
  <c r="O124" i="119"/>
  <c r="G125" i="119"/>
  <c r="O125" i="119"/>
  <c r="M125" i="119"/>
  <c r="G126" i="119"/>
  <c r="O126" i="119"/>
  <c r="M126" i="119"/>
  <c r="G127" i="119"/>
  <c r="M127" i="119"/>
  <c r="O127" i="119"/>
  <c r="G128" i="119"/>
  <c r="M128" i="119"/>
  <c r="O128" i="119"/>
  <c r="G129" i="119"/>
  <c r="M129" i="119"/>
  <c r="O129" i="119"/>
  <c r="G130" i="119"/>
  <c r="M130" i="119"/>
  <c r="G131" i="119"/>
  <c r="O131" i="119"/>
  <c r="M131" i="119"/>
  <c r="G132" i="119"/>
  <c r="M132" i="119"/>
  <c r="O132" i="119"/>
  <c r="G133" i="119"/>
  <c r="M133" i="119"/>
  <c r="O133" i="119"/>
  <c r="G134" i="119"/>
  <c r="O134" i="119"/>
  <c r="M134" i="119"/>
  <c r="G135" i="119"/>
  <c r="M135" i="119"/>
  <c r="O135" i="119"/>
  <c r="G136" i="119"/>
  <c r="M136" i="119"/>
  <c r="O136" i="119"/>
  <c r="G137" i="119"/>
  <c r="O137" i="119"/>
  <c r="M137" i="119"/>
  <c r="G138" i="119"/>
  <c r="M138" i="119"/>
  <c r="G139" i="119"/>
  <c r="M139" i="119"/>
  <c r="O139" i="119"/>
  <c r="G140" i="119"/>
  <c r="M140" i="119"/>
  <c r="O140" i="119"/>
  <c r="G141" i="119"/>
  <c r="M141" i="119"/>
  <c r="O141" i="119"/>
  <c r="G142" i="119"/>
  <c r="O142" i="119"/>
  <c r="M142" i="119"/>
  <c r="G143" i="119"/>
  <c r="O143" i="119"/>
  <c r="M143" i="119"/>
  <c r="G144" i="119"/>
  <c r="M144" i="119"/>
  <c r="O144" i="119"/>
  <c r="G145" i="119"/>
  <c r="M145" i="119"/>
  <c r="O145" i="119"/>
  <c r="G146" i="119"/>
  <c r="O146" i="119"/>
  <c r="M146" i="119"/>
  <c r="G147" i="119"/>
  <c r="M147" i="119"/>
  <c r="O147" i="119"/>
  <c r="G148" i="119"/>
  <c r="M148" i="119"/>
  <c r="O148" i="119"/>
  <c r="G149" i="119"/>
  <c r="O149" i="119"/>
  <c r="M149" i="119"/>
  <c r="G150" i="119"/>
  <c r="O150" i="119"/>
  <c r="M150" i="119"/>
  <c r="G151" i="119"/>
  <c r="M151" i="119"/>
  <c r="O151" i="119"/>
  <c r="G152" i="119"/>
  <c r="M152" i="119"/>
  <c r="O152" i="119"/>
  <c r="G153" i="119"/>
  <c r="O153" i="119"/>
  <c r="M153" i="119"/>
  <c r="G154" i="119"/>
  <c r="M154" i="119"/>
  <c r="G155" i="119"/>
  <c r="O155" i="119"/>
  <c r="M155" i="119"/>
  <c r="G156" i="119"/>
  <c r="M156" i="119"/>
  <c r="O156" i="119"/>
  <c r="G157" i="119"/>
  <c r="M157" i="119"/>
  <c r="O157" i="119"/>
  <c r="G158" i="119"/>
  <c r="O158" i="119"/>
  <c r="M158" i="119"/>
  <c r="G159" i="119"/>
  <c r="O159" i="119"/>
  <c r="M159" i="119"/>
  <c r="G160" i="119"/>
  <c r="M160" i="119"/>
  <c r="O160" i="119"/>
  <c r="D161" i="119"/>
  <c r="G161" i="119"/>
  <c r="M161" i="119"/>
  <c r="O161" i="119"/>
  <c r="D162" i="119"/>
  <c r="G162" i="119"/>
  <c r="M162" i="119"/>
  <c r="O162" i="119"/>
  <c r="G163" i="119"/>
  <c r="M163" i="119"/>
  <c r="O163" i="119"/>
  <c r="G164" i="119"/>
  <c r="O164" i="119"/>
  <c r="M164" i="119"/>
  <c r="G165" i="119"/>
  <c r="M165" i="119"/>
  <c r="O165" i="119"/>
  <c r="G166" i="119"/>
  <c r="M166" i="119"/>
  <c r="O166" i="119"/>
  <c r="G167" i="119"/>
  <c r="O167" i="119"/>
  <c r="M167" i="119"/>
  <c r="G168" i="119"/>
  <c r="O168" i="119"/>
  <c r="M168" i="119"/>
  <c r="G169" i="119"/>
  <c r="M169" i="119"/>
  <c r="O169" i="119"/>
  <c r="G170" i="119"/>
  <c r="M170" i="119"/>
  <c r="O170" i="119"/>
  <c r="G171" i="119"/>
  <c r="O171" i="119"/>
  <c r="M171" i="119"/>
  <c r="G172" i="119"/>
  <c r="M172" i="119"/>
  <c r="G173" i="119"/>
  <c r="O173" i="119"/>
  <c r="M173" i="119"/>
  <c r="G174" i="119"/>
  <c r="M174" i="119"/>
  <c r="O174" i="119"/>
  <c r="F176" i="119"/>
  <c r="E179" i="119"/>
  <c r="F179" i="119"/>
  <c r="J179" i="119"/>
  <c r="K179" i="119"/>
  <c r="L179" i="119"/>
  <c r="N179" i="119"/>
  <c r="G180" i="119"/>
  <c r="G179" i="119"/>
  <c r="M180" i="119"/>
  <c r="M179" i="119"/>
  <c r="M181" i="119"/>
  <c r="O181" i="119"/>
  <c r="M182" i="119"/>
  <c r="O182" i="119"/>
  <c r="M183" i="119"/>
  <c r="O183" i="119"/>
  <c r="M184" i="119"/>
  <c r="O184" i="119"/>
  <c r="M185" i="119"/>
  <c r="O185" i="119"/>
  <c r="M186" i="119"/>
  <c r="O186" i="119"/>
  <c r="M187" i="119"/>
  <c r="O187" i="119"/>
  <c r="M188" i="119"/>
  <c r="O188" i="119"/>
  <c r="M189" i="119"/>
  <c r="O189" i="119"/>
  <c r="M190" i="119"/>
  <c r="O190" i="119"/>
  <c r="M191" i="119"/>
  <c r="O191" i="119"/>
  <c r="M192" i="119"/>
  <c r="O192" i="119"/>
  <c r="M193" i="119"/>
  <c r="O193" i="119"/>
  <c r="M194" i="119"/>
  <c r="O194" i="119"/>
  <c r="M195" i="119"/>
  <c r="O195" i="119"/>
  <c r="M196" i="119"/>
  <c r="O196" i="119"/>
  <c r="M197" i="119"/>
  <c r="O197" i="119"/>
  <c r="M198" i="119"/>
  <c r="O198" i="119"/>
  <c r="M199" i="119"/>
  <c r="O199" i="119"/>
  <c r="M200" i="119"/>
  <c r="O200" i="119"/>
  <c r="M201" i="119"/>
  <c r="O201" i="119"/>
  <c r="M202" i="119"/>
  <c r="O202" i="119"/>
  <c r="M203" i="119"/>
  <c r="O203" i="119"/>
  <c r="M204" i="119"/>
  <c r="O204" i="119"/>
  <c r="M205" i="119"/>
  <c r="O205" i="119"/>
  <c r="M206" i="119"/>
  <c r="O206" i="119"/>
  <c r="M207" i="119"/>
  <c r="O207" i="119"/>
  <c r="M208" i="119"/>
  <c r="O208" i="119"/>
  <c r="M209" i="119"/>
  <c r="O209" i="119"/>
  <c r="M210" i="119"/>
  <c r="O210" i="119"/>
  <c r="M211" i="119"/>
  <c r="O211" i="119"/>
  <c r="M212" i="119"/>
  <c r="O212" i="119"/>
  <c r="M213" i="119"/>
  <c r="O213" i="119"/>
  <c r="M214" i="119"/>
  <c r="O214" i="119"/>
  <c r="M215" i="119"/>
  <c r="O215" i="119"/>
  <c r="M216" i="119"/>
  <c r="O216" i="119"/>
  <c r="M217" i="119"/>
  <c r="O217" i="119"/>
  <c r="M218" i="119"/>
  <c r="O218" i="119"/>
  <c r="M219" i="119"/>
  <c r="O219" i="119"/>
  <c r="M220" i="119"/>
  <c r="O220" i="119"/>
  <c r="M221" i="119"/>
  <c r="O221" i="119"/>
  <c r="M222" i="119"/>
  <c r="O222" i="119"/>
  <c r="M223" i="119"/>
  <c r="O223" i="119"/>
  <c r="M224" i="119"/>
  <c r="O224" i="119"/>
  <c r="M225" i="119"/>
  <c r="O225" i="119"/>
  <c r="M226" i="119"/>
  <c r="O226" i="119"/>
  <c r="M227" i="119"/>
  <c r="O227" i="119"/>
  <c r="M228" i="119"/>
  <c r="O228" i="119"/>
  <c r="M229" i="119"/>
  <c r="O229" i="119"/>
  <c r="M230" i="119"/>
  <c r="O230" i="119"/>
  <c r="M231" i="119"/>
  <c r="O231" i="119"/>
  <c r="M232" i="119"/>
  <c r="O232" i="119"/>
  <c r="M233" i="119"/>
  <c r="O233" i="119"/>
  <c r="M234" i="119"/>
  <c r="O234" i="119"/>
  <c r="M235" i="119"/>
  <c r="O235" i="119"/>
  <c r="M236" i="119"/>
  <c r="O236" i="119"/>
  <c r="M237" i="119"/>
  <c r="O237" i="119"/>
  <c r="M238" i="119"/>
  <c r="O238" i="119"/>
  <c r="M239" i="119"/>
  <c r="O239" i="119"/>
  <c r="M240" i="119"/>
  <c r="O240" i="119"/>
  <c r="M241" i="119"/>
  <c r="O241" i="119"/>
  <c r="M242" i="119"/>
  <c r="O242" i="119"/>
  <c r="M243" i="119"/>
  <c r="O243" i="119"/>
  <c r="E247" i="119"/>
  <c r="F247" i="119"/>
  <c r="J247" i="119"/>
  <c r="K247" i="119"/>
  <c r="L247" i="119"/>
  <c r="N247" i="119"/>
  <c r="G248" i="119"/>
  <c r="O248" i="119"/>
  <c r="M248" i="119"/>
  <c r="G249" i="119"/>
  <c r="M249" i="119"/>
  <c r="G250" i="119"/>
  <c r="O250" i="119"/>
  <c r="M250" i="119"/>
  <c r="G251" i="119"/>
  <c r="M251" i="119"/>
  <c r="O251" i="119"/>
  <c r="G252" i="119"/>
  <c r="M252" i="119"/>
  <c r="O252" i="119"/>
  <c r="G253" i="119"/>
  <c r="M253" i="119"/>
  <c r="G254" i="119"/>
  <c r="M254" i="119"/>
  <c r="O254" i="119"/>
  <c r="G255" i="119"/>
  <c r="M255" i="119"/>
  <c r="O255" i="119"/>
  <c r="G256" i="119"/>
  <c r="O256" i="119"/>
  <c r="M256" i="119"/>
  <c r="G257" i="119"/>
  <c r="O257" i="119"/>
  <c r="M257" i="119"/>
  <c r="M258" i="119"/>
  <c r="O258" i="119"/>
  <c r="G259" i="119"/>
  <c r="O259" i="119"/>
  <c r="M259" i="119"/>
  <c r="G260" i="119"/>
  <c r="M260" i="119"/>
  <c r="O260" i="119"/>
  <c r="G261" i="119"/>
  <c r="M261" i="119"/>
  <c r="O261" i="119"/>
  <c r="G262" i="119"/>
  <c r="O262" i="119"/>
  <c r="M262" i="119"/>
  <c r="G263" i="119"/>
  <c r="O263" i="119"/>
  <c r="M263" i="119"/>
  <c r="M264" i="119"/>
  <c r="O264" i="119"/>
  <c r="G265" i="119"/>
  <c r="O265" i="119"/>
  <c r="M265" i="119"/>
  <c r="G266" i="119"/>
  <c r="M266" i="119"/>
  <c r="G267" i="119"/>
  <c r="O267" i="119"/>
  <c r="M267" i="119"/>
  <c r="G268" i="119"/>
  <c r="M268" i="119"/>
  <c r="O268" i="119"/>
  <c r="M269" i="119"/>
  <c r="O269" i="119"/>
  <c r="G270" i="119"/>
  <c r="O270" i="119"/>
  <c r="M270" i="119"/>
  <c r="G271" i="119"/>
  <c r="M271" i="119"/>
  <c r="O271" i="119"/>
  <c r="G272" i="119"/>
  <c r="M272" i="119"/>
  <c r="O272" i="119"/>
  <c r="M273" i="119"/>
  <c r="O273" i="119"/>
  <c r="M274" i="119"/>
  <c r="O274" i="119"/>
  <c r="M275" i="119"/>
  <c r="O275" i="119"/>
  <c r="G276" i="119"/>
  <c r="M276" i="119"/>
  <c r="O276" i="119"/>
  <c r="G277" i="119"/>
  <c r="M277" i="119"/>
  <c r="O277" i="119"/>
  <c r="G278" i="119"/>
  <c r="O278" i="119"/>
  <c r="M278" i="119"/>
  <c r="G279" i="119"/>
  <c r="M279" i="119"/>
  <c r="O279" i="119"/>
  <c r="G280" i="119"/>
  <c r="M280" i="119"/>
  <c r="O280" i="119"/>
  <c r="G281" i="119"/>
  <c r="O281" i="119"/>
  <c r="M281" i="119"/>
  <c r="M282" i="119"/>
  <c r="O282" i="119"/>
  <c r="G283" i="119"/>
  <c r="M283" i="119"/>
  <c r="O283" i="119"/>
  <c r="G284" i="119"/>
  <c r="O284" i="119"/>
  <c r="M284" i="119"/>
  <c r="G285" i="119"/>
  <c r="O285" i="119"/>
  <c r="M285" i="119"/>
  <c r="G286" i="119"/>
  <c r="M286" i="119"/>
  <c r="O286" i="119"/>
  <c r="G287" i="119"/>
  <c r="M287" i="119"/>
  <c r="O287" i="119"/>
  <c r="G288" i="119"/>
  <c r="O288" i="119"/>
  <c r="M288" i="119"/>
  <c r="G289" i="119"/>
  <c r="M289" i="119"/>
  <c r="G290" i="119"/>
  <c r="O290" i="119"/>
  <c r="M290" i="119"/>
  <c r="G291" i="119"/>
  <c r="M291" i="119"/>
  <c r="O291" i="119"/>
  <c r="G292" i="119"/>
  <c r="M292" i="119"/>
  <c r="O292" i="119"/>
  <c r="G293" i="119"/>
  <c r="O293" i="119"/>
  <c r="M293" i="119"/>
  <c r="G294" i="119"/>
  <c r="O294" i="119"/>
  <c r="M294" i="119"/>
  <c r="G295" i="119"/>
  <c r="M295" i="119"/>
  <c r="O295" i="119"/>
  <c r="G296" i="119"/>
  <c r="M296" i="119"/>
  <c r="O296" i="119"/>
  <c r="G297" i="119"/>
  <c r="O297" i="119"/>
  <c r="M297" i="119"/>
  <c r="G298" i="119"/>
  <c r="M298" i="119"/>
  <c r="O298" i="119"/>
  <c r="G299" i="119"/>
  <c r="M299" i="119"/>
  <c r="O299" i="119"/>
  <c r="G300" i="119"/>
  <c r="O300" i="119"/>
  <c r="M300" i="119"/>
  <c r="G301" i="119"/>
  <c r="O301" i="119"/>
  <c r="M301" i="119"/>
  <c r="G302" i="119"/>
  <c r="M302" i="119"/>
  <c r="O302" i="119"/>
  <c r="G303" i="119"/>
  <c r="M303" i="119"/>
  <c r="O303" i="119"/>
  <c r="G304" i="119"/>
  <c r="O304" i="119"/>
  <c r="M304" i="119"/>
  <c r="G305" i="119"/>
  <c r="M305" i="119"/>
  <c r="G306" i="119"/>
  <c r="O306" i="119"/>
  <c r="M306" i="119"/>
  <c r="G307" i="119"/>
  <c r="M307" i="119"/>
  <c r="O307" i="119"/>
  <c r="G308" i="119"/>
  <c r="M308" i="119"/>
  <c r="O308" i="119"/>
  <c r="G309" i="119"/>
  <c r="O309" i="119"/>
  <c r="M309" i="119"/>
  <c r="G310" i="119"/>
  <c r="O310" i="119"/>
  <c r="M310" i="119"/>
  <c r="M311" i="119"/>
  <c r="O311" i="119"/>
  <c r="G312" i="119"/>
  <c r="O312" i="119"/>
  <c r="M312" i="119"/>
  <c r="G313" i="119"/>
  <c r="M313" i="119"/>
  <c r="O313" i="119"/>
  <c r="G314" i="119"/>
  <c r="M314" i="119"/>
  <c r="O314" i="119"/>
  <c r="G315" i="119"/>
  <c r="O315" i="119"/>
  <c r="M315" i="119"/>
  <c r="G316" i="119"/>
  <c r="O316" i="119"/>
  <c r="M316" i="119"/>
  <c r="G317" i="119"/>
  <c r="M317" i="119"/>
  <c r="O317" i="119"/>
  <c r="G318" i="119"/>
  <c r="M318" i="119"/>
  <c r="O318" i="119"/>
  <c r="G319" i="119"/>
  <c r="O319" i="119"/>
  <c r="M319" i="119"/>
  <c r="G320" i="119"/>
  <c r="M320" i="119"/>
  <c r="G321" i="119"/>
  <c r="O321" i="119"/>
  <c r="M321" i="119"/>
  <c r="G322" i="119"/>
  <c r="M322" i="119"/>
  <c r="O322" i="119"/>
  <c r="G323" i="119"/>
  <c r="M323" i="119"/>
  <c r="O323" i="119"/>
  <c r="G324" i="119"/>
  <c r="O324" i="119"/>
  <c r="M324" i="119"/>
  <c r="E328" i="119"/>
  <c r="F328" i="119"/>
  <c r="J328" i="119"/>
  <c r="K328" i="119"/>
  <c r="G329" i="119"/>
  <c r="O329" i="119"/>
  <c r="M329" i="119"/>
  <c r="G330" i="119"/>
  <c r="M330" i="119"/>
  <c r="O330" i="119"/>
  <c r="G331" i="119"/>
  <c r="M331" i="119"/>
  <c r="O331" i="119"/>
  <c r="G332" i="119"/>
  <c r="O332" i="119"/>
  <c r="M332" i="119"/>
  <c r="G333" i="119"/>
  <c r="M333" i="119"/>
  <c r="G334" i="119"/>
  <c r="O334" i="119"/>
  <c r="M334" i="119"/>
  <c r="G335" i="119"/>
  <c r="M335" i="119"/>
  <c r="O335" i="119"/>
  <c r="G336" i="119"/>
  <c r="M336" i="119"/>
  <c r="O336" i="119"/>
  <c r="G337" i="119"/>
  <c r="O337" i="119"/>
  <c r="M337" i="119"/>
  <c r="G338" i="119"/>
  <c r="O338" i="119"/>
  <c r="M338" i="119"/>
  <c r="G339" i="119"/>
  <c r="M339" i="119"/>
  <c r="O339" i="119"/>
  <c r="G340" i="119"/>
  <c r="M340" i="119"/>
  <c r="O340" i="119"/>
  <c r="G341" i="119"/>
  <c r="O341" i="119"/>
  <c r="M341" i="119"/>
  <c r="G342" i="119"/>
  <c r="M342" i="119"/>
  <c r="O342" i="119"/>
  <c r="G343" i="119"/>
  <c r="M343" i="119"/>
  <c r="O343" i="119"/>
  <c r="G344" i="119"/>
  <c r="O344" i="119"/>
  <c r="M344" i="119"/>
  <c r="G345" i="119"/>
  <c r="O345" i="119"/>
  <c r="M345" i="119"/>
  <c r="G346" i="119"/>
  <c r="M346" i="119"/>
  <c r="O346" i="119"/>
  <c r="G347" i="119"/>
  <c r="M347" i="119"/>
  <c r="O347" i="119"/>
  <c r="G348" i="119"/>
  <c r="O348" i="119"/>
  <c r="M348" i="119"/>
  <c r="G349" i="119"/>
  <c r="M349" i="119"/>
  <c r="G350" i="119"/>
  <c r="O350" i="119"/>
  <c r="M350" i="119"/>
  <c r="G351" i="119"/>
  <c r="M351" i="119"/>
  <c r="O351" i="119"/>
  <c r="G352" i="119"/>
  <c r="M352" i="119"/>
  <c r="O352" i="119"/>
  <c r="G353" i="119"/>
  <c r="O353" i="119"/>
  <c r="M353" i="119"/>
  <c r="G354" i="119"/>
  <c r="O354" i="119"/>
  <c r="M354" i="119"/>
  <c r="G355" i="119"/>
  <c r="M355" i="119"/>
  <c r="O355" i="119"/>
  <c r="G356" i="119"/>
  <c r="M356" i="119"/>
  <c r="O356" i="119"/>
  <c r="G357" i="119"/>
  <c r="O357" i="119"/>
  <c r="M357" i="119"/>
  <c r="G358" i="119"/>
  <c r="M358" i="119"/>
  <c r="O358" i="119"/>
  <c r="G359" i="119"/>
  <c r="M359" i="119"/>
  <c r="O359" i="119"/>
  <c r="G360" i="119"/>
  <c r="O360" i="119"/>
  <c r="M360" i="119"/>
  <c r="G361" i="119"/>
  <c r="O361" i="119"/>
  <c r="M361" i="119"/>
  <c r="G362" i="119"/>
  <c r="M362" i="119"/>
  <c r="O362" i="119"/>
  <c r="G363" i="119"/>
  <c r="M363" i="119"/>
  <c r="O363" i="119"/>
  <c r="G364" i="119"/>
  <c r="O364" i="119"/>
  <c r="M364" i="119"/>
  <c r="G365" i="119"/>
  <c r="M365" i="119"/>
  <c r="G366" i="119"/>
  <c r="O366" i="119"/>
  <c r="M366" i="119"/>
  <c r="G367" i="119"/>
  <c r="M367" i="119"/>
  <c r="O367" i="119"/>
  <c r="G368" i="119"/>
  <c r="M368" i="119"/>
  <c r="O368" i="119"/>
  <c r="G369" i="119"/>
  <c r="O369" i="119"/>
  <c r="M369" i="119"/>
  <c r="G370" i="119"/>
  <c r="O370" i="119"/>
  <c r="M370" i="119"/>
  <c r="G371" i="119"/>
  <c r="M371" i="119"/>
  <c r="O371" i="119"/>
  <c r="G372" i="119"/>
  <c r="M372" i="119"/>
  <c r="O372" i="119"/>
  <c r="G373" i="119"/>
  <c r="O373" i="119"/>
  <c r="M373" i="119"/>
  <c r="G374" i="119"/>
  <c r="M374" i="119"/>
  <c r="O374" i="119"/>
  <c r="G375" i="119"/>
  <c r="M375" i="119"/>
  <c r="O375" i="119"/>
  <c r="G376" i="119"/>
  <c r="O376" i="119"/>
  <c r="M376" i="119"/>
  <c r="G377" i="119"/>
  <c r="O377" i="119"/>
  <c r="M377" i="119"/>
  <c r="G378" i="119"/>
  <c r="M378" i="119"/>
  <c r="O378" i="119"/>
  <c r="G379" i="119"/>
  <c r="M379" i="119"/>
  <c r="O379" i="119"/>
  <c r="G380" i="119"/>
  <c r="O380" i="119"/>
  <c r="M380" i="119"/>
  <c r="G381" i="119"/>
  <c r="M381" i="119"/>
  <c r="G382" i="119"/>
  <c r="O382" i="119"/>
  <c r="M382" i="119"/>
  <c r="G383" i="119"/>
  <c r="M383" i="119"/>
  <c r="O383" i="119"/>
  <c r="G384" i="119"/>
  <c r="M384" i="119"/>
  <c r="O384" i="119"/>
  <c r="G385" i="119"/>
  <c r="O385" i="119"/>
  <c r="M385" i="119"/>
  <c r="G386" i="119"/>
  <c r="O386" i="119"/>
  <c r="M386" i="119"/>
  <c r="G387" i="119"/>
  <c r="M387" i="119"/>
  <c r="O387" i="119"/>
  <c r="G388" i="119"/>
  <c r="M388" i="119"/>
  <c r="O388" i="119"/>
  <c r="G389" i="119"/>
  <c r="O389" i="119"/>
  <c r="M389" i="119"/>
  <c r="G390" i="119"/>
  <c r="M390" i="119"/>
  <c r="O390" i="119"/>
  <c r="G391" i="119"/>
  <c r="M391" i="119"/>
  <c r="O391" i="119"/>
  <c r="G392" i="119"/>
  <c r="O392" i="119"/>
  <c r="M392" i="119"/>
  <c r="G393" i="119"/>
  <c r="O393" i="119"/>
  <c r="M393" i="119"/>
  <c r="G394" i="119"/>
  <c r="M394" i="119"/>
  <c r="O394" i="119"/>
  <c r="E400" i="119"/>
  <c r="F400" i="119"/>
  <c r="J400" i="119"/>
  <c r="K400" i="119"/>
  <c r="N400" i="119"/>
  <c r="N328" i="119"/>
  <c r="G401" i="119"/>
  <c r="G400" i="119"/>
  <c r="M401" i="119"/>
  <c r="G402" i="119"/>
  <c r="O402" i="119"/>
  <c r="M402" i="119"/>
  <c r="G403" i="119"/>
  <c r="M403" i="119"/>
  <c r="O403" i="119"/>
  <c r="G404" i="119"/>
  <c r="M404" i="119"/>
  <c r="O404" i="119"/>
  <c r="G405" i="119"/>
  <c r="O405" i="119"/>
  <c r="M405" i="119"/>
  <c r="G406" i="119"/>
  <c r="O406" i="119"/>
  <c r="M406" i="119"/>
  <c r="G407" i="119"/>
  <c r="M407" i="119"/>
  <c r="O407" i="119"/>
  <c r="G408" i="119"/>
  <c r="M408" i="119"/>
  <c r="O408" i="119"/>
  <c r="G409" i="119"/>
  <c r="O409" i="119"/>
  <c r="M409" i="119"/>
  <c r="G410" i="119"/>
  <c r="O410" i="119"/>
  <c r="M410" i="119"/>
  <c r="G411" i="119"/>
  <c r="M411" i="119"/>
  <c r="O411" i="119"/>
  <c r="G412" i="119"/>
  <c r="M412" i="119"/>
  <c r="O412" i="119"/>
  <c r="G413" i="119"/>
  <c r="O413" i="119"/>
  <c r="M413" i="119"/>
  <c r="G414" i="119"/>
  <c r="O414" i="119"/>
  <c r="M414" i="119"/>
  <c r="G415" i="119"/>
  <c r="M415" i="119"/>
  <c r="O415" i="119"/>
  <c r="G416" i="119"/>
  <c r="M416" i="119"/>
  <c r="O416" i="119"/>
  <c r="G417" i="119"/>
  <c r="O417" i="119"/>
  <c r="M417" i="119"/>
  <c r="G418" i="119"/>
  <c r="O418" i="119"/>
  <c r="M418" i="119"/>
  <c r="G419" i="119"/>
  <c r="M419" i="119"/>
  <c r="O419" i="119"/>
  <c r="G420" i="119"/>
  <c r="M420" i="119"/>
  <c r="O420" i="119"/>
  <c r="G421" i="119"/>
  <c r="O421" i="119"/>
  <c r="M421" i="119"/>
  <c r="G422" i="119"/>
  <c r="O422" i="119"/>
  <c r="M422" i="119"/>
  <c r="G423" i="119"/>
  <c r="M423" i="119"/>
  <c r="O423" i="119"/>
  <c r="G424" i="119"/>
  <c r="M424" i="119"/>
  <c r="O424" i="119"/>
  <c r="G425" i="119"/>
  <c r="O425" i="119"/>
  <c r="M425" i="119"/>
  <c r="G426" i="119"/>
  <c r="O426" i="119"/>
  <c r="M426" i="119"/>
  <c r="G427" i="119"/>
  <c r="M427" i="119"/>
  <c r="O427" i="119"/>
  <c r="G428" i="119"/>
  <c r="M428" i="119"/>
  <c r="O428" i="119"/>
  <c r="G429" i="119"/>
  <c r="O429" i="119"/>
  <c r="M429" i="119"/>
  <c r="G430" i="119"/>
  <c r="L430" i="119"/>
  <c r="L400" i="119"/>
  <c r="L328" i="119"/>
  <c r="G431" i="119"/>
  <c r="O431" i="119"/>
  <c r="M431" i="119"/>
  <c r="G432" i="119"/>
  <c r="M432" i="119"/>
  <c r="O432" i="119"/>
  <c r="G433" i="119"/>
  <c r="M433" i="119"/>
  <c r="O433" i="119"/>
  <c r="G434" i="119"/>
  <c r="O434" i="119"/>
  <c r="M434" i="119"/>
  <c r="G435" i="119"/>
  <c r="O435" i="119"/>
  <c r="M435" i="119"/>
  <c r="G436" i="119"/>
  <c r="M436" i="119"/>
  <c r="O436" i="119"/>
  <c r="G437" i="119"/>
  <c r="M437" i="119"/>
  <c r="O437" i="119"/>
  <c r="G438" i="119"/>
  <c r="O438" i="119"/>
  <c r="M438" i="119"/>
  <c r="G439" i="119"/>
  <c r="O439" i="119"/>
  <c r="M439" i="119"/>
  <c r="G440" i="119"/>
  <c r="M440" i="119"/>
  <c r="O440" i="119"/>
  <c r="G441" i="119"/>
  <c r="M441" i="119"/>
  <c r="O441" i="119"/>
  <c r="G442" i="119"/>
  <c r="O442" i="119"/>
  <c r="M442" i="119"/>
  <c r="G443" i="119"/>
  <c r="O443" i="119"/>
  <c r="M443" i="119"/>
  <c r="G444" i="119"/>
  <c r="M444" i="119"/>
  <c r="O444" i="119"/>
  <c r="G445" i="119"/>
  <c r="M445" i="119"/>
  <c r="O445" i="119"/>
  <c r="G446" i="119"/>
  <c r="O446" i="119"/>
  <c r="M446" i="119"/>
  <c r="G447" i="119"/>
  <c r="O447" i="119"/>
  <c r="M447" i="119"/>
  <c r="G448" i="119"/>
  <c r="M448" i="119"/>
  <c r="O448" i="119"/>
  <c r="G449" i="119"/>
  <c r="M449" i="119"/>
  <c r="O449" i="119"/>
  <c r="G450" i="119"/>
  <c r="O450" i="119"/>
  <c r="M450" i="119"/>
  <c r="G451" i="119"/>
  <c r="O451" i="119"/>
  <c r="M451" i="119"/>
  <c r="G452" i="119"/>
  <c r="M452" i="119"/>
  <c r="O452" i="119"/>
  <c r="G453" i="119"/>
  <c r="M453" i="119"/>
  <c r="O453" i="119"/>
  <c r="G454" i="119"/>
  <c r="O454" i="119"/>
  <c r="M454" i="119"/>
  <c r="G455" i="119"/>
  <c r="O455" i="119"/>
  <c r="M455" i="119"/>
  <c r="M456" i="119"/>
  <c r="O456" i="119"/>
  <c r="E461" i="119"/>
  <c r="F461" i="119"/>
  <c r="J461" i="119"/>
  <c r="K461" i="119"/>
  <c r="N461" i="119"/>
  <c r="G462" i="119"/>
  <c r="M462" i="119"/>
  <c r="O462" i="119"/>
  <c r="G463" i="119"/>
  <c r="O463" i="119"/>
  <c r="M463" i="119"/>
  <c r="G464" i="119"/>
  <c r="O464" i="119"/>
  <c r="M464" i="119"/>
  <c r="G465" i="119"/>
  <c r="M465" i="119"/>
  <c r="O465" i="119"/>
  <c r="G466" i="119"/>
  <c r="M466" i="119"/>
  <c r="O466" i="119"/>
  <c r="G467" i="119"/>
  <c r="O467" i="119"/>
  <c r="M467" i="119"/>
  <c r="G468" i="119"/>
  <c r="O468" i="119"/>
  <c r="M468" i="119"/>
  <c r="G469" i="119"/>
  <c r="M469" i="119"/>
  <c r="O469" i="119"/>
  <c r="G470" i="119"/>
  <c r="M470" i="119"/>
  <c r="O470" i="119"/>
  <c r="G471" i="119"/>
  <c r="O471" i="119"/>
  <c r="M471" i="119"/>
  <c r="G472" i="119"/>
  <c r="O472" i="119"/>
  <c r="M472" i="119"/>
  <c r="G473" i="119"/>
  <c r="M473" i="119"/>
  <c r="O473" i="119"/>
  <c r="G474" i="119"/>
  <c r="M474" i="119"/>
  <c r="O474" i="119"/>
  <c r="G475" i="119"/>
  <c r="O475" i="119"/>
  <c r="M475" i="119"/>
  <c r="G476" i="119"/>
  <c r="O476" i="119"/>
  <c r="M476" i="119"/>
  <c r="G477" i="119"/>
  <c r="M477" i="119"/>
  <c r="O477" i="119"/>
  <c r="G478" i="119"/>
  <c r="M478" i="119"/>
  <c r="O478" i="119"/>
  <c r="G479" i="119"/>
  <c r="O479" i="119"/>
  <c r="M479" i="119"/>
  <c r="G480" i="119"/>
  <c r="O480" i="119"/>
  <c r="M480" i="119"/>
  <c r="G481" i="119"/>
  <c r="M481" i="119"/>
  <c r="O481" i="119"/>
  <c r="G482" i="119"/>
  <c r="M482" i="119"/>
  <c r="O482" i="119"/>
  <c r="G483" i="119"/>
  <c r="O483" i="119"/>
  <c r="M483" i="119"/>
  <c r="G484" i="119"/>
  <c r="L484" i="119"/>
  <c r="L461" i="119"/>
  <c r="G485" i="119"/>
  <c r="O485" i="119"/>
  <c r="M485" i="119"/>
  <c r="G486" i="119"/>
  <c r="M486" i="119"/>
  <c r="O486" i="119"/>
  <c r="G487" i="119"/>
  <c r="M487" i="119"/>
  <c r="O487" i="119"/>
  <c r="G488" i="119"/>
  <c r="O488" i="119"/>
  <c r="M488" i="119"/>
  <c r="G489" i="119"/>
  <c r="O489" i="119"/>
  <c r="M489" i="119"/>
  <c r="G490" i="119"/>
  <c r="M490" i="119"/>
  <c r="O490" i="119"/>
  <c r="G491" i="119"/>
  <c r="M491" i="119"/>
  <c r="O491" i="119"/>
  <c r="G492" i="119"/>
  <c r="O492" i="119"/>
  <c r="M492" i="119"/>
  <c r="G493" i="119"/>
  <c r="O493" i="119"/>
  <c r="M493" i="119"/>
  <c r="G494" i="119"/>
  <c r="M494" i="119"/>
  <c r="O494" i="119"/>
  <c r="G495" i="119"/>
  <c r="M495" i="119"/>
  <c r="O495" i="119"/>
  <c r="G496" i="119"/>
  <c r="O496" i="119"/>
  <c r="M496" i="119"/>
  <c r="G497" i="119"/>
  <c r="O497" i="119"/>
  <c r="M497" i="119"/>
  <c r="G498" i="119"/>
  <c r="M498" i="119"/>
  <c r="O498" i="119"/>
  <c r="G499" i="119"/>
  <c r="M499" i="119"/>
  <c r="O499" i="119"/>
  <c r="G500" i="119"/>
  <c r="O500" i="119"/>
  <c r="M500" i="119"/>
  <c r="G501" i="119"/>
  <c r="O501" i="119"/>
  <c r="M501" i="119"/>
  <c r="G502" i="119"/>
  <c r="M502" i="119"/>
  <c r="O502" i="119"/>
  <c r="G503" i="119"/>
  <c r="M503" i="119"/>
  <c r="O503" i="119"/>
  <c r="G504" i="119"/>
  <c r="O504" i="119"/>
  <c r="M504" i="119"/>
  <c r="G505" i="119"/>
  <c r="O505" i="119"/>
  <c r="M505" i="119"/>
  <c r="G506" i="119"/>
  <c r="M506" i="119"/>
  <c r="O506" i="119"/>
  <c r="G507" i="119"/>
  <c r="M507" i="119"/>
  <c r="O507" i="119"/>
  <c r="G508" i="119"/>
  <c r="O508" i="119"/>
  <c r="M508" i="119"/>
  <c r="G509" i="119"/>
  <c r="O509" i="119"/>
  <c r="M509" i="119"/>
  <c r="G510" i="119"/>
  <c r="M510" i="119"/>
  <c r="O510" i="119"/>
  <c r="G511" i="119"/>
  <c r="M511" i="119"/>
  <c r="O511" i="119"/>
  <c r="G512" i="119"/>
  <c r="O512" i="119"/>
  <c r="M512" i="119"/>
  <c r="G513" i="119"/>
  <c r="O513" i="119"/>
  <c r="M513" i="119"/>
  <c r="G514" i="119"/>
  <c r="M514" i="119"/>
  <c r="O514" i="119"/>
  <c r="G515" i="119"/>
  <c r="M515" i="119"/>
  <c r="O515" i="119"/>
  <c r="G516" i="119"/>
  <c r="O516" i="119"/>
  <c r="M516" i="119"/>
  <c r="G517" i="119"/>
  <c r="O517" i="119"/>
  <c r="M517" i="119"/>
  <c r="G518" i="119"/>
  <c r="M518" i="119"/>
  <c r="O518" i="119"/>
  <c r="G519" i="119"/>
  <c r="M519" i="119"/>
  <c r="O519" i="119"/>
  <c r="G520" i="119"/>
  <c r="O520" i="119"/>
  <c r="M520" i="119"/>
  <c r="G521" i="119"/>
  <c r="O521" i="119"/>
  <c r="M521" i="119"/>
  <c r="G522" i="119"/>
  <c r="M522" i="119"/>
  <c r="O522" i="119"/>
  <c r="G523" i="119"/>
  <c r="M523" i="119"/>
  <c r="O523" i="119"/>
  <c r="G524" i="119"/>
  <c r="O524" i="119"/>
  <c r="M524" i="119"/>
  <c r="G525" i="119"/>
  <c r="O525" i="119"/>
  <c r="M525" i="119"/>
  <c r="G526" i="119"/>
  <c r="M526" i="119"/>
  <c r="O526" i="119"/>
  <c r="G527" i="119"/>
  <c r="M527" i="119"/>
  <c r="O527" i="119"/>
  <c r="G528" i="119"/>
  <c r="O528" i="119"/>
  <c r="M528" i="119"/>
  <c r="G529" i="119"/>
  <c r="O529" i="119"/>
  <c r="M529" i="119"/>
  <c r="G530" i="119"/>
  <c r="M530" i="119"/>
  <c r="O530" i="119"/>
  <c r="G531" i="119"/>
  <c r="M531" i="119"/>
  <c r="O531" i="119"/>
  <c r="G532" i="119"/>
  <c r="O532" i="119"/>
  <c r="M532" i="119"/>
  <c r="G533" i="119"/>
  <c r="O533" i="119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/>
  <c r="G541" i="119"/>
  <c r="M541" i="119"/>
  <c r="O541" i="119"/>
  <c r="G542" i="119"/>
  <c r="O542" i="119"/>
  <c r="M542" i="119"/>
  <c r="G543" i="119"/>
  <c r="O543" i="119"/>
  <c r="M543" i="119"/>
  <c r="G544" i="119"/>
  <c r="M544" i="119"/>
  <c r="O544" i="119"/>
  <c r="G545" i="119"/>
  <c r="M545" i="119"/>
  <c r="O545" i="119"/>
  <c r="G546" i="119"/>
  <c r="O546" i="119"/>
  <c r="M546" i="119"/>
  <c r="G547" i="119"/>
  <c r="O547" i="119"/>
  <c r="M547" i="119"/>
  <c r="G548" i="119"/>
  <c r="M548" i="119"/>
  <c r="O548" i="119"/>
  <c r="G549" i="119"/>
  <c r="M549" i="119"/>
  <c r="O549" i="119"/>
  <c r="G550" i="119"/>
  <c r="O550" i="119"/>
  <c r="M550" i="119"/>
  <c r="G551" i="119"/>
  <c r="O551" i="119"/>
  <c r="M551" i="119"/>
  <c r="G552" i="119"/>
  <c r="M552" i="119"/>
  <c r="O552" i="119"/>
  <c r="G553" i="119"/>
  <c r="M553" i="119"/>
  <c r="O553" i="119"/>
  <c r="M554" i="119"/>
  <c r="O554" i="119"/>
  <c r="M555" i="119"/>
  <c r="O555" i="119"/>
  <c r="M556" i="119"/>
  <c r="O556" i="119"/>
  <c r="G557" i="119"/>
  <c r="M557" i="119"/>
  <c r="O557" i="119"/>
  <c r="G558" i="119"/>
  <c r="M558" i="119"/>
  <c r="O558" i="119"/>
  <c r="G559" i="119"/>
  <c r="O559" i="119"/>
  <c r="M559" i="119"/>
  <c r="G560" i="119"/>
  <c r="O560" i="119"/>
  <c r="M560" i="119"/>
  <c r="G561" i="119"/>
  <c r="M561" i="119"/>
  <c r="O561" i="119"/>
  <c r="G562" i="119"/>
  <c r="M562" i="119"/>
  <c r="O562" i="119"/>
  <c r="G563" i="119"/>
  <c r="O563" i="119"/>
  <c r="M563" i="119"/>
  <c r="G564" i="119"/>
  <c r="O564" i="119"/>
  <c r="M564" i="119"/>
  <c r="G565" i="119"/>
  <c r="M565" i="119"/>
  <c r="O565" i="119"/>
  <c r="G566" i="119"/>
  <c r="M566" i="119"/>
  <c r="O566" i="119"/>
  <c r="G567" i="119"/>
  <c r="O567" i="119"/>
  <c r="M567" i="119"/>
  <c r="G568" i="119"/>
  <c r="O568" i="119"/>
  <c r="M568" i="119"/>
  <c r="G569" i="119"/>
  <c r="M569" i="119"/>
  <c r="O569" i="119"/>
  <c r="G570" i="119"/>
  <c r="M570" i="119"/>
  <c r="O570" i="119"/>
  <c r="G571" i="119"/>
  <c r="O571" i="119"/>
  <c r="M571" i="119"/>
  <c r="G572" i="119"/>
  <c r="O572" i="119"/>
  <c r="M572" i="119"/>
  <c r="G573" i="119"/>
  <c r="M573" i="119"/>
  <c r="O573" i="119"/>
  <c r="G574" i="119"/>
  <c r="M574" i="119"/>
  <c r="O574" i="119"/>
  <c r="G575" i="119"/>
  <c r="O575" i="119"/>
  <c r="M575" i="119"/>
  <c r="G576" i="119"/>
  <c r="O576" i="119"/>
  <c r="M576" i="119"/>
  <c r="G577" i="119"/>
  <c r="M577" i="119"/>
  <c r="O577" i="119"/>
  <c r="G578" i="119"/>
  <c r="M578" i="119"/>
  <c r="O578" i="119"/>
  <c r="G579" i="119"/>
  <c r="O579" i="119"/>
  <c r="M579" i="119"/>
  <c r="G580" i="119"/>
  <c r="O580" i="119"/>
  <c r="M580" i="119"/>
  <c r="G581" i="119"/>
  <c r="M581" i="119"/>
  <c r="O581" i="119"/>
  <c r="G582" i="119"/>
  <c r="M582" i="119"/>
  <c r="O582" i="119"/>
  <c r="G583" i="119"/>
  <c r="O583" i="119"/>
  <c r="M583" i="119"/>
  <c r="G584" i="119"/>
  <c r="O584" i="119"/>
  <c r="M584" i="119"/>
  <c r="G585" i="119"/>
  <c r="M585" i="119"/>
  <c r="O585" i="119"/>
  <c r="G586" i="119"/>
  <c r="M586" i="119"/>
  <c r="O586" i="119"/>
  <c r="G587" i="119"/>
  <c r="O587" i="119"/>
  <c r="M587" i="119"/>
  <c r="G588" i="119"/>
  <c r="O588" i="119"/>
  <c r="M588" i="119"/>
  <c r="G589" i="119"/>
  <c r="M589" i="119"/>
  <c r="O589" i="119"/>
  <c r="G590" i="119"/>
  <c r="M590" i="119"/>
  <c r="O590" i="119"/>
  <c r="G591" i="119"/>
  <c r="O591" i="119"/>
  <c r="M591" i="119"/>
  <c r="M592" i="119"/>
  <c r="O592" i="119"/>
  <c r="G593" i="119"/>
  <c r="M593" i="119"/>
  <c r="O593" i="119"/>
  <c r="G594" i="119"/>
  <c r="O594" i="119"/>
  <c r="M594" i="119"/>
  <c r="G595" i="119"/>
  <c r="O595" i="119"/>
  <c r="M595" i="119"/>
  <c r="G596" i="119"/>
  <c r="M596" i="119"/>
  <c r="O596" i="119"/>
  <c r="G597" i="119"/>
  <c r="M597" i="119"/>
  <c r="O597" i="119"/>
  <c r="G598" i="119"/>
  <c r="O598" i="119"/>
  <c r="M598" i="119"/>
  <c r="G599" i="119"/>
  <c r="O599" i="119"/>
  <c r="M599" i="119"/>
  <c r="G600" i="119"/>
  <c r="M600" i="119"/>
  <c r="O600" i="119"/>
  <c r="G601" i="119"/>
  <c r="M601" i="119"/>
  <c r="O601" i="119"/>
  <c r="G602" i="119"/>
  <c r="O602" i="119"/>
  <c r="M602" i="119"/>
  <c r="G603" i="119"/>
  <c r="O603" i="119"/>
  <c r="M603" i="119"/>
  <c r="G604" i="119"/>
  <c r="M604" i="119"/>
  <c r="O604" i="119"/>
  <c r="G605" i="119"/>
  <c r="M605" i="119"/>
  <c r="O605" i="119"/>
  <c r="G606" i="119"/>
  <c r="O606" i="119"/>
  <c r="M606" i="119"/>
  <c r="G607" i="119"/>
  <c r="O607" i="119"/>
  <c r="M607" i="119"/>
  <c r="G608" i="119"/>
  <c r="M608" i="119"/>
  <c r="O608" i="119"/>
  <c r="G609" i="119"/>
  <c r="M609" i="119"/>
  <c r="O609" i="119"/>
  <c r="G610" i="119"/>
  <c r="O610" i="119"/>
  <c r="M610" i="119"/>
  <c r="F46" i="127"/>
  <c r="O8" i="127"/>
  <c r="K32" i="118"/>
  <c r="K21" i="118"/>
  <c r="K22" i="118"/>
  <c r="K5" i="118"/>
  <c r="K13" i="32"/>
  <c r="K19" i="32" s="1"/>
  <c r="O5" i="118"/>
  <c r="G155" i="118"/>
  <c r="G24" i="118"/>
  <c r="O3" i="118"/>
  <c r="K29" i="32"/>
  <c r="K39" i="32" s="1"/>
  <c r="K4" i="118"/>
  <c r="K12" i="118"/>
  <c r="K35" i="118"/>
  <c r="P42" i="118"/>
  <c r="K14" i="118"/>
  <c r="O14" i="118"/>
  <c r="P20" i="118"/>
  <c r="K6" i="118"/>
  <c r="K20" i="32"/>
  <c r="K25" i="32" s="1"/>
  <c r="P36" i="118"/>
  <c r="O16" i="118"/>
  <c r="K2" i="32"/>
  <c r="K5" i="32" s="1"/>
  <c r="G107" i="118"/>
  <c r="G89" i="118"/>
  <c r="G68" i="118"/>
  <c r="G49" i="118"/>
  <c r="G42" i="118"/>
  <c r="K48" i="32"/>
  <c r="U99" i="125"/>
  <c r="W99" i="125"/>
  <c r="X99" i="125"/>
  <c r="K17" i="118"/>
  <c r="K19" i="118"/>
  <c r="K20" i="118"/>
  <c r="G126" i="127"/>
  <c r="O5" i="127"/>
  <c r="O31" i="127"/>
  <c r="K31" i="127" s="1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K33" i="118"/>
  <c r="M538" i="119"/>
  <c r="G538" i="119"/>
  <c r="O539" i="119"/>
  <c r="O538" i="119"/>
  <c r="G461" i="119"/>
  <c r="K6" i="32"/>
  <c r="K12" i="32" s="1"/>
  <c r="M484" i="119"/>
  <c r="M461" i="119"/>
  <c r="M430" i="119"/>
  <c r="O430" i="119"/>
  <c r="G328" i="119"/>
  <c r="O180" i="119"/>
  <c r="O179" i="119"/>
  <c r="O120" i="119"/>
  <c r="O117" i="119"/>
  <c r="G117" i="119"/>
  <c r="P174" i="16"/>
  <c r="P180" i="16"/>
  <c r="P195" i="16"/>
  <c r="P175" i="16"/>
  <c r="M247" i="119"/>
  <c r="G247" i="119"/>
  <c r="M63" i="119"/>
  <c r="O401" i="119"/>
  <c r="O381" i="119"/>
  <c r="O365" i="119"/>
  <c r="O349" i="119"/>
  <c r="O333" i="119"/>
  <c r="O328" i="119"/>
  <c r="O320" i="119"/>
  <c r="O305" i="119"/>
  <c r="O289" i="119"/>
  <c r="O266" i="119"/>
  <c r="O249" i="119"/>
  <c r="O247" i="119"/>
  <c r="O172" i="119"/>
  <c r="O154" i="119"/>
  <c r="O138" i="119"/>
  <c r="O105" i="119"/>
  <c r="O100" i="119"/>
  <c r="P660" i="124"/>
  <c r="O130" i="119"/>
  <c r="O104" i="119"/>
  <c r="O87" i="119"/>
  <c r="O71" i="119"/>
  <c r="O55" i="119"/>
  <c r="O39" i="119"/>
  <c r="O18" i="119"/>
  <c r="M3" i="119"/>
  <c r="O4" i="119"/>
  <c r="O3" i="119"/>
  <c r="J3" i="119"/>
  <c r="S1353" i="124"/>
  <c r="C47" i="110"/>
  <c r="F54" i="112"/>
  <c r="U11" i="112"/>
  <c r="X11" i="112"/>
  <c r="T1" i="112"/>
  <c r="H1" i="112"/>
  <c r="D1" i="112"/>
  <c r="T84" i="125"/>
  <c r="X84" i="125"/>
  <c r="U6" i="125"/>
  <c r="X6" i="125"/>
  <c r="F36" i="125"/>
  <c r="J1" i="125"/>
  <c r="D41" i="120"/>
  <c r="X116" i="112"/>
  <c r="X3" i="112"/>
  <c r="E24" i="126"/>
  <c r="D23" i="126"/>
  <c r="O77" i="119"/>
  <c r="O47" i="119"/>
  <c r="O26" i="119"/>
  <c r="G11" i="119"/>
  <c r="O12" i="119"/>
  <c r="O11" i="119"/>
  <c r="O1161" i="124"/>
  <c r="R1029" i="124"/>
  <c r="H42" i="110"/>
  <c r="C41" i="110"/>
  <c r="C61" i="110"/>
  <c r="H42" i="120"/>
  <c r="H41" i="120"/>
  <c r="I5" i="120"/>
  <c r="I1" i="120"/>
  <c r="U8" i="112"/>
  <c r="X8" i="112"/>
  <c r="U14" i="125"/>
  <c r="X14" i="125"/>
  <c r="U12" i="125"/>
  <c r="X12" i="125"/>
  <c r="F40" i="125"/>
  <c r="F1" i="125"/>
  <c r="D1" i="125"/>
  <c r="F185" i="126"/>
  <c r="F193" i="126"/>
  <c r="G63" i="119"/>
  <c r="O64" i="119"/>
  <c r="O63" i="119"/>
  <c r="H51" i="110"/>
  <c r="H44" i="110"/>
  <c r="V117" i="112"/>
  <c r="V118" i="112"/>
  <c r="X102" i="112"/>
  <c r="U27" i="112"/>
  <c r="X27" i="112"/>
  <c r="F57" i="112"/>
  <c r="U15" i="112"/>
  <c r="X15" i="112"/>
  <c r="F52" i="112"/>
  <c r="V100" i="125"/>
  <c r="U5" i="125"/>
  <c r="X5" i="125"/>
  <c r="F35" i="125"/>
  <c r="N1" i="125"/>
  <c r="U3" i="125"/>
  <c r="F203" i="126"/>
  <c r="O189" i="16"/>
  <c r="U28" i="112"/>
  <c r="X28" i="112"/>
  <c r="F58" i="112"/>
  <c r="X18" i="125"/>
  <c r="H42" i="125"/>
  <c r="H44" i="125"/>
  <c r="U17" i="125"/>
  <c r="X17" i="125"/>
  <c r="F43" i="125"/>
  <c r="U13" i="125"/>
  <c r="X13" i="125"/>
  <c r="B192" i="16"/>
  <c r="L188" i="16"/>
  <c r="L194" i="16"/>
  <c r="K20" i="109"/>
  <c r="D189" i="16"/>
  <c r="O195" i="16"/>
  <c r="O175" i="16"/>
  <c r="K174" i="16"/>
  <c r="K180" i="16"/>
  <c r="K195" i="16"/>
  <c r="J169" i="16"/>
  <c r="R154" i="16"/>
  <c r="O3" i="109"/>
  <c r="F137" i="109"/>
  <c r="G143" i="109"/>
  <c r="Q188" i="16"/>
  <c r="Q194" i="16"/>
  <c r="Q208" i="16"/>
  <c r="Q189" i="16"/>
  <c r="J168" i="16"/>
  <c r="U16" i="125"/>
  <c r="X16" i="125"/>
  <c r="U11" i="125"/>
  <c r="X11" i="125"/>
  <c r="U10" i="125"/>
  <c r="X10" i="125"/>
  <c r="F39" i="125"/>
  <c r="U9" i="125"/>
  <c r="X9" i="125"/>
  <c r="U8" i="125"/>
  <c r="X8" i="125"/>
  <c r="F38" i="125"/>
  <c r="U4" i="125"/>
  <c r="X4" i="125"/>
  <c r="R153" i="16"/>
  <c r="G154" i="109"/>
  <c r="G102" i="109"/>
  <c r="G59" i="109"/>
  <c r="E65" i="15"/>
  <c r="E66" i="15"/>
  <c r="G66" i="15"/>
  <c r="D129" i="16"/>
  <c r="D131" i="16" s="1"/>
  <c r="B131" i="16" s="1"/>
  <c r="F66" i="15"/>
  <c r="I66" i="15"/>
  <c r="F70" i="15"/>
  <c r="E47" i="15"/>
  <c r="F48" i="15"/>
  <c r="F38" i="15"/>
  <c r="R143" i="16"/>
  <c r="O5" i="109"/>
  <c r="K4" i="109"/>
  <c r="K10" i="109"/>
  <c r="K6" i="109"/>
  <c r="K13" i="109"/>
  <c r="H47" i="15"/>
  <c r="D38" i="15"/>
  <c r="D40" i="15"/>
  <c r="D42" i="15"/>
  <c r="F21" i="15"/>
  <c r="D70" i="15"/>
  <c r="D72" i="15"/>
  <c r="H72" i="15"/>
  <c r="D52" i="15"/>
  <c r="D54" i="15"/>
  <c r="H53" i="15"/>
  <c r="K175" i="16"/>
  <c r="B208" i="16"/>
  <c r="B189" i="16"/>
  <c r="Z100" i="125"/>
  <c r="V103" i="125"/>
  <c r="F204" i="126"/>
  <c r="O400" i="119"/>
  <c r="P160" i="16"/>
  <c r="P166" i="16"/>
  <c r="P167" i="16"/>
  <c r="P181" i="16"/>
  <c r="P161" i="16"/>
  <c r="O484" i="119"/>
  <c r="O461" i="119"/>
  <c r="M400" i="119"/>
  <c r="M328" i="119"/>
  <c r="K34" i="118"/>
  <c r="K36" i="118"/>
  <c r="F72" i="15"/>
  <c r="I72" i="15"/>
  <c r="F71" i="15"/>
  <c r="E71" i="15"/>
  <c r="E72" i="15"/>
  <c r="G72" i="15"/>
  <c r="D141" i="16"/>
  <c r="D143" i="16" s="1"/>
  <c r="B143" i="16" s="1"/>
  <c r="Q195" i="16"/>
  <c r="Q175" i="16"/>
  <c r="Q174" i="16"/>
  <c r="Q180" i="16"/>
  <c r="K160" i="16"/>
  <c r="K166" i="16"/>
  <c r="K167" i="16"/>
  <c r="K181" i="16"/>
  <c r="U100" i="125"/>
  <c r="X100" i="125" s="1"/>
  <c r="X3" i="125"/>
  <c r="Z118" i="112"/>
  <c r="V121" i="112"/>
  <c r="F53" i="112"/>
  <c r="D32" i="15"/>
  <c r="D34" i="15"/>
  <c r="D36" i="15"/>
  <c r="H41" i="15"/>
  <c r="H46" i="15"/>
  <c r="E48" i="15"/>
  <c r="L195" i="16"/>
  <c r="L175" i="16"/>
  <c r="L174" i="16"/>
  <c r="L180" i="16"/>
  <c r="F42" i="125"/>
  <c r="R209" i="16"/>
  <c r="H41" i="110"/>
  <c r="F51" i="112"/>
  <c r="F62" i="112"/>
  <c r="F63" i="112"/>
  <c r="X1" i="112"/>
  <c r="X117" i="112"/>
  <c r="P18" i="109"/>
  <c r="K16" i="109"/>
  <c r="K18" i="109"/>
  <c r="F52" i="15"/>
  <c r="F53" i="15"/>
  <c r="U1" i="112"/>
  <c r="U118" i="112"/>
  <c r="H48" i="15"/>
  <c r="E38" i="15"/>
  <c r="K161" i="16"/>
  <c r="K164" i="16"/>
  <c r="E53" i="15"/>
  <c r="F54" i="15"/>
  <c r="D26" i="15"/>
  <c r="D28" i="15"/>
  <c r="D30" i="15"/>
  <c r="H35" i="15"/>
  <c r="K21" i="109"/>
  <c r="R196" i="16"/>
  <c r="K19" i="109"/>
  <c r="K32" i="109"/>
  <c r="X118" i="112"/>
  <c r="U121" i="112"/>
  <c r="F32" i="125"/>
  <c r="F44" i="125"/>
  <c r="F45" i="125"/>
  <c r="X1" i="125"/>
  <c r="B195" i="16"/>
  <c r="B175" i="16"/>
  <c r="L181" i="16"/>
  <c r="L161" i="16"/>
  <c r="L160" i="16"/>
  <c r="L166" i="16"/>
  <c r="L167" i="16"/>
  <c r="R169" i="16"/>
  <c r="Q181" i="16"/>
  <c r="Q161" i="16"/>
  <c r="Q160" i="16"/>
  <c r="Q166" i="16"/>
  <c r="Q167" i="16"/>
  <c r="O11" i="118"/>
  <c r="O12" i="118"/>
  <c r="P12" i="118"/>
  <c r="K37" i="118"/>
  <c r="D20" i="15"/>
  <c r="D22" i="15"/>
  <c r="D24" i="15"/>
  <c r="H29" i="15"/>
  <c r="R182" i="16"/>
  <c r="B167" i="16"/>
  <c r="B149" i="16"/>
  <c r="R168" i="16"/>
  <c r="S168" i="16"/>
  <c r="B164" i="16"/>
  <c r="H52" i="15"/>
  <c r="E54" i="15"/>
  <c r="H54" i="15"/>
  <c r="E40" i="15"/>
  <c r="F40" i="15"/>
  <c r="F41" i="15"/>
  <c r="K33" i="109"/>
  <c r="K35" i="109"/>
  <c r="B181" i="16"/>
  <c r="B161" i="16" s="1"/>
  <c r="F42" i="15"/>
  <c r="F32" i="15"/>
  <c r="E41" i="15"/>
  <c r="O9" i="109"/>
  <c r="O10" i="109"/>
  <c r="P10" i="109"/>
  <c r="K36" i="109"/>
  <c r="D14" i="15"/>
  <c r="D16" i="15"/>
  <c r="D18" i="15"/>
  <c r="H23" i="15"/>
  <c r="H40" i="15"/>
  <c r="E42" i="15"/>
  <c r="H17" i="15"/>
  <c r="D8" i="15"/>
  <c r="D10" i="15"/>
  <c r="D12" i="15"/>
  <c r="H11" i="15"/>
  <c r="H42" i="15"/>
  <c r="E32" i="15"/>
  <c r="E34" i="15"/>
  <c r="F34" i="15"/>
  <c r="F35" i="15"/>
  <c r="E35" i="15"/>
  <c r="F36" i="15"/>
  <c r="F26" i="15"/>
  <c r="H34" i="15"/>
  <c r="E36" i="15"/>
  <c r="H36" i="15"/>
  <c r="E26" i="15"/>
  <c r="E28" i="15"/>
  <c r="F28" i="15"/>
  <c r="F29" i="15"/>
  <c r="E29" i="15"/>
  <c r="F30" i="15"/>
  <c r="F20" i="15"/>
  <c r="H28" i="15"/>
  <c r="E30" i="15"/>
  <c r="E20" i="15"/>
  <c r="H30" i="15"/>
  <c r="E22" i="15"/>
  <c r="F22" i="15"/>
  <c r="F23" i="15"/>
  <c r="E23" i="15"/>
  <c r="F24" i="15"/>
  <c r="F14" i="15"/>
  <c r="H22" i="15"/>
  <c r="E24" i="15"/>
  <c r="H24" i="15"/>
  <c r="E14" i="15"/>
  <c r="E16" i="15"/>
  <c r="F16" i="15"/>
  <c r="F17" i="15"/>
  <c r="F18" i="15"/>
  <c r="F8" i="15"/>
  <c r="E17" i="15"/>
  <c r="H16" i="15"/>
  <c r="E18" i="15"/>
  <c r="E8" i="15"/>
  <c r="H18" i="15"/>
  <c r="E10" i="15"/>
  <c r="F10" i="15"/>
  <c r="F11" i="15"/>
  <c r="E11" i="15"/>
  <c r="F12" i="15"/>
  <c r="H10" i="15"/>
  <c r="E12" i="15"/>
  <c r="H12" i="15"/>
  <c r="D161" i="16" l="1"/>
  <c r="G49" i="127"/>
  <c r="K34" i="127"/>
  <c r="O1353" i="130"/>
  <c r="U1515" i="130"/>
  <c r="R1515" i="130"/>
  <c r="O3" i="127"/>
  <c r="G33" i="32" s="1"/>
  <c r="G43" i="32" s="1"/>
  <c r="K13" i="127"/>
  <c r="G153" i="127"/>
  <c r="P35" i="127"/>
  <c r="K4" i="127"/>
  <c r="G68" i="127"/>
  <c r="K6" i="127"/>
  <c r="C55" i="32" s="1"/>
  <c r="G105" i="127"/>
  <c r="P41" i="127"/>
  <c r="O13" i="127"/>
  <c r="P19" i="127" s="1"/>
  <c r="K16" i="127"/>
  <c r="K18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1" i="129"/>
  <c r="O179" i="129"/>
  <c r="G11" i="129"/>
  <c r="O314" i="129"/>
  <c r="O247" i="129" s="1"/>
  <c r="O349" i="129"/>
  <c r="O357" i="129"/>
  <c r="O328" i="129" s="1"/>
  <c r="O508" i="129"/>
  <c r="O458" i="129" s="1"/>
  <c r="O565" i="129"/>
  <c r="O533" i="129" s="1"/>
  <c r="O589" i="129"/>
  <c r="O10" i="129"/>
  <c r="O3" i="129" s="1"/>
  <c r="M3" i="129"/>
  <c r="O6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O608" i="129"/>
  <c r="M608" i="129"/>
  <c r="R1029" i="130"/>
  <c r="N9" i="130"/>
  <c r="P660" i="130"/>
  <c r="C6" i="130"/>
  <c r="N141" i="130"/>
  <c r="N281" i="130"/>
  <c r="K21" i="127" l="1"/>
  <c r="G20" i="32"/>
  <c r="G29" i="32" s="1"/>
  <c r="G6" i="32"/>
  <c r="G12" i="32" s="1"/>
  <c r="K11" i="127"/>
  <c r="O117" i="129"/>
  <c r="K19" i="127"/>
  <c r="K32" i="127"/>
  <c r="K33" i="127" l="1"/>
  <c r="K35" i="127"/>
  <c r="K36" i="127" l="1"/>
  <c r="O10" i="127"/>
  <c r="O11" i="127" s="1"/>
  <c r="P11" i="127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1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3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4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5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6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7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9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1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84" authorId="0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E97" authorId="2">
      <text>
        <r>
          <rPr>
            <b/>
            <sz val="9"/>
            <color indexed="81"/>
            <rFont val="細明體"/>
            <family val="3"/>
            <charset val="136"/>
          </rPr>
          <t>台銀匯款</t>
        </r>
      </text>
    </comment>
    <comment ref="D101" author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40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62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2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2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126" author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8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sharedStrings.xml><?xml version="1.0" encoding="utf-8"?>
<sst xmlns="http://schemas.openxmlformats.org/spreadsheetml/2006/main" count="48396" uniqueCount="17970">
  <si>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</si>
  <si>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</si>
  <si>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</si>
  <si>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</si>
  <si>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</si>
  <si>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</si>
  <si>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</si>
  <si>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</si>
  <si>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</si>
  <si>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</si>
  <si>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</si>
  <si>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</si>
  <si>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</si>
  <si>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</si>
  <si>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</si>
  <si>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</si>
  <si>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</si>
  <si>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</si>
  <si>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</si>
  <si>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</si>
  <si>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</si>
  <si>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</si>
  <si>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</si>
  <si>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</si>
  <si>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</si>
  <si>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</si>
  <si>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</si>
  <si>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</si>
  <si>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</si>
  <si>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</si>
  <si>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</si>
  <si>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</si>
  <si>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</si>
  <si>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</si>
  <si>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</si>
  <si>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</si>
  <si>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</si>
  <si>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</si>
  <si>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</si>
  <si>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</si>
  <si>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</si>
  <si>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</si>
  <si>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</si>
  <si>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</si>
  <si>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</si>
  <si>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</si>
  <si>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</si>
  <si>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</si>
  <si>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</si>
  <si>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</si>
  <si>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</si>
  <si>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</si>
  <si>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</si>
  <si>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</si>
  <si>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</si>
  <si>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</si>
  <si>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</si>
  <si>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</si>
  <si>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</si>
  <si>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</si>
  <si>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</si>
  <si>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</si>
  <si>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</si>
  <si>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</si>
  <si>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</si>
  <si>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</si>
  <si>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</si>
  <si>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</si>
  <si>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</si>
  <si>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</si>
  <si>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</si>
  <si>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</si>
  <si>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</si>
  <si>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</si>
  <si>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</si>
  <si>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</si>
  <si>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</si>
  <si>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</si>
  <si>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</si>
  <si>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</si>
  <si>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</si>
  <si>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</si>
  <si>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</si>
  <si>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</si>
  <si>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</si>
  <si>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</si>
  <si>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</si>
  <si>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</si>
  <si>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</si>
  <si>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</si>
  <si>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</si>
  <si>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</si>
  <si>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</si>
  <si>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</si>
  <si>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</si>
  <si>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</si>
  <si>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</si>
  <si>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</si>
  <si>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</si>
  <si>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</si>
  <si>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</si>
  <si>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</si>
  <si>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</si>
  <si>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</si>
  <si>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</si>
  <si>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</si>
  <si>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</si>
  <si>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</si>
  <si>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</si>
  <si>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</si>
  <si>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</si>
  <si>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</si>
  <si>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</si>
  <si>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</si>
  <si>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</si>
  <si>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</si>
  <si>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</si>
  <si>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</si>
  <si>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</si>
  <si>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</si>
  <si>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</si>
  <si>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</si>
  <si>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</si>
  <si>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</si>
  <si>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</si>
  <si>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</si>
  <si>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</si>
  <si>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</si>
  <si>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</si>
  <si>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</si>
  <si>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</si>
  <si>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</si>
  <si>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</si>
  <si>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</si>
  <si>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</si>
  <si>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</si>
  <si>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</si>
  <si>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</si>
  <si>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</si>
  <si>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</si>
  <si>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</si>
  <si>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</si>
  <si>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</si>
  <si>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</si>
  <si>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</si>
  <si>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</si>
  <si>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</si>
  <si>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</si>
  <si>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</si>
  <si>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</si>
  <si>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</si>
  <si>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</si>
  <si>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</si>
  <si>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</si>
  <si>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</si>
  <si>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</si>
  <si>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</si>
  <si>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</si>
  <si>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</si>
  <si>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</si>
  <si>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</si>
  <si>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</si>
  <si>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</si>
  <si>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</si>
  <si>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</si>
  <si>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</si>
  <si>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</si>
  <si>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</si>
  <si>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</si>
  <si>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</si>
  <si>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</si>
  <si>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</si>
  <si>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</si>
  <si>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</si>
  <si>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</si>
  <si>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</si>
  <si>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</si>
  <si>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</si>
  <si>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</si>
  <si>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</si>
  <si>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</si>
  <si>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</si>
  <si>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</si>
  <si>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</si>
  <si>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</si>
  <si>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</si>
  <si>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</si>
  <si>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</si>
  <si>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</si>
  <si>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</si>
  <si>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</si>
  <si>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</si>
  <si>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</si>
  <si>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</si>
  <si>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</si>
  <si>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</si>
  <si>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</si>
  <si>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</si>
  <si>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</si>
  <si>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</si>
  <si>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</si>
  <si>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</si>
  <si>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</si>
  <si>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</si>
  <si>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</si>
  <si>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</si>
  <si>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</si>
  <si>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</si>
  <si>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</si>
  <si>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</si>
  <si>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</si>
  <si>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</si>
  <si>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</si>
  <si>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</si>
  <si>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</si>
  <si>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</si>
  <si>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</si>
  <si>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</si>
  <si>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</si>
  <si>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</si>
  <si>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</si>
  <si>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</si>
  <si>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</si>
  <si>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</si>
  <si>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</si>
  <si>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</si>
  <si>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</si>
  <si>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</si>
  <si>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</si>
  <si>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</si>
  <si>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</si>
  <si>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</si>
  <si>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</si>
  <si>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</si>
  <si>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</si>
  <si>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</si>
  <si>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</si>
  <si>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</si>
  <si>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</si>
  <si>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</si>
  <si>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</si>
  <si>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</si>
  <si>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</si>
  <si>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</si>
  <si>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</si>
  <si>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</si>
  <si>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</si>
  <si>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</si>
  <si>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</si>
  <si>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</si>
  <si>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</si>
  <si>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</si>
  <si>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</si>
  <si>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</si>
  <si>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</si>
  <si>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</si>
  <si>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</si>
  <si>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</si>
  <si>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</si>
  <si>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</si>
  <si>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</si>
  <si>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</si>
  <si>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</si>
  <si>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</si>
  <si>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</si>
  <si>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</si>
  <si>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</si>
  <si>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</si>
  <si>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</si>
  <si>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</si>
  <si>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</si>
  <si>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</si>
  <si>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</si>
  <si>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</si>
  <si>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</si>
  <si>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</si>
  <si>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</si>
  <si>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</si>
  <si>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</si>
  <si>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</si>
  <si>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</si>
  <si>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</si>
  <si>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</si>
  <si>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</si>
  <si>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</si>
  <si>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</si>
  <si>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</si>
  <si>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</si>
  <si>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</si>
  <si>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</si>
  <si>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</si>
  <si>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</si>
  <si>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</si>
  <si>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</si>
  <si>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</si>
  <si>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</si>
  <si>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</si>
  <si>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</si>
  <si>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</si>
  <si>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</si>
  <si>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</si>
  <si>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</si>
  <si>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</si>
  <si>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</si>
  <si>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</si>
  <si>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</si>
  <si>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</si>
  <si>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</si>
  <si>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</si>
  <si>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</si>
  <si>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</si>
  <si>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</si>
  <si>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</si>
  <si>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</si>
  <si>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</si>
  <si>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</si>
  <si>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</si>
  <si>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</si>
  <si>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</si>
  <si>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</si>
  <si>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</si>
  <si>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</si>
  <si>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</si>
  <si>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</si>
  <si>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</si>
  <si>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</si>
  <si>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</si>
  <si>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</si>
  <si>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</si>
  <si>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</si>
  <si>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</si>
  <si>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</si>
  <si>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</si>
  <si>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</si>
  <si>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</si>
  <si>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</si>
  <si>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</si>
  <si>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</si>
  <si>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</si>
  <si>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</si>
  <si>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</si>
  <si>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</si>
  <si>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</si>
  <si>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</si>
  <si>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</si>
  <si>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</si>
  <si>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</si>
  <si>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</si>
  <si>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</si>
  <si>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</si>
  <si>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</si>
  <si>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</si>
  <si>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</si>
  <si>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</si>
  <si>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</si>
  <si>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</si>
  <si>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</si>
  <si>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</si>
  <si>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</si>
  <si>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</si>
  <si>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</si>
  <si>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</si>
  <si>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</si>
  <si>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</si>
  <si>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</si>
  <si>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</si>
  <si>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</si>
  <si>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</si>
  <si>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</si>
  <si>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</si>
  <si>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</si>
  <si>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</si>
  <si>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</si>
  <si>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</si>
  <si>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</si>
  <si>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</si>
  <si>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</si>
  <si>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</si>
  <si>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</si>
  <si>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</si>
  <si>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</si>
  <si>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</si>
  <si>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</si>
  <si>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</si>
  <si>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</si>
  <si>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</si>
  <si>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</si>
  <si>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</si>
  <si>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</si>
  <si>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</si>
  <si>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</si>
  <si>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</si>
  <si>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</si>
  <si>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</si>
  <si>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</si>
  <si>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</si>
  <si>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</si>
  <si>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</si>
  <si>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</si>
  <si>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</si>
  <si>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</si>
  <si>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</si>
  <si>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</si>
  <si>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</si>
  <si>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</si>
  <si>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</si>
  <si>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</si>
  <si>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</si>
  <si>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</si>
  <si>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</si>
  <si>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</si>
  <si>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</si>
  <si>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</si>
  <si>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</si>
  <si>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</si>
  <si>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</si>
  <si>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</si>
  <si>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</si>
  <si>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</si>
  <si>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</si>
  <si>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</si>
  <si>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</si>
  <si>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</si>
  <si>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</si>
  <si>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</si>
  <si>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</si>
  <si>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</si>
  <si>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</si>
  <si>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</si>
  <si>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</si>
  <si>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</si>
  <si>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</si>
  <si>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</si>
  <si>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</si>
  <si>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</si>
  <si>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</si>
  <si>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</si>
  <si>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</si>
  <si>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</si>
  <si>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</si>
  <si>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</si>
  <si>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</si>
  <si>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</si>
  <si>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</si>
  <si>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</si>
  <si>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</si>
  <si>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</si>
  <si>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</si>
  <si>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</si>
  <si>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</si>
  <si>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</si>
  <si>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</si>
  <si>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</si>
  <si>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</si>
  <si>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</si>
  <si>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</si>
  <si>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</si>
  <si>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</si>
  <si>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</si>
  <si>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</si>
  <si>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</si>
  <si>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</si>
  <si>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</si>
  <si>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</si>
  <si>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</si>
  <si>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</si>
  <si>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</si>
  <si>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</si>
  <si>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</si>
  <si>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</si>
  <si>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</si>
  <si>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</si>
  <si>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</si>
  <si>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</si>
  <si>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</si>
  <si>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</si>
  <si>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</si>
  <si>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</si>
  <si>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</si>
  <si>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</si>
  <si>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</si>
  <si>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</si>
  <si>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</si>
  <si>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</si>
  <si>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</si>
  <si>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</si>
  <si>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</si>
  <si>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</si>
  <si>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</si>
  <si>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</si>
  <si>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</si>
  <si>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</si>
  <si>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</si>
  <si>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</si>
  <si>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</si>
  <si>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</si>
  <si>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</si>
  <si>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</si>
  <si>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</si>
  <si>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</si>
  <si>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</si>
  <si>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</si>
  <si>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</si>
  <si>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</si>
  <si>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</si>
  <si>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</si>
  <si>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</si>
  <si>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</si>
  <si>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</si>
  <si>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</si>
  <si>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</si>
  <si>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</si>
  <si>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</si>
  <si>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</si>
  <si>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</si>
  <si>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</si>
  <si>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</si>
  <si>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</si>
  <si>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</si>
  <si>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</si>
  <si>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</si>
  <si>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</si>
  <si>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</si>
  <si>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</si>
  <si>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</si>
  <si>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</si>
  <si>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</si>
  <si>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</si>
  <si>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</si>
  <si>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</si>
  <si>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</si>
  <si>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</si>
  <si>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</si>
  <si>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</si>
  <si>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</si>
  <si>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</si>
  <si>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</si>
  <si>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</si>
  <si>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</si>
  <si>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</si>
  <si>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</si>
  <si>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</si>
  <si>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</si>
  <si>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</si>
  <si>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</si>
  <si>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</si>
  <si>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</si>
  <si>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</si>
  <si>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</si>
  <si>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</si>
  <si>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</si>
  <si>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</si>
  <si>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</si>
  <si>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</si>
  <si>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</si>
  <si>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</si>
  <si>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</si>
  <si>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</si>
  <si>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</si>
  <si>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</si>
  <si>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</si>
  <si>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</si>
  <si>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</si>
  <si>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</si>
  <si>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</si>
  <si>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</si>
  <si>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</si>
  <si>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</si>
  <si>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</si>
  <si>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</si>
  <si>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</si>
  <si>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</si>
  <si>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</si>
  <si>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</si>
  <si>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</si>
  <si>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</si>
  <si>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</si>
  <si>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</si>
  <si>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</si>
  <si>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</si>
  <si>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</si>
  <si>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</si>
  <si>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</si>
  <si>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</si>
  <si>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</si>
  <si>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</si>
  <si>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</si>
  <si>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</si>
  <si>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</si>
  <si>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</si>
  <si>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</si>
  <si>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</si>
  <si>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</si>
  <si>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</si>
  <si>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</si>
  <si>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</si>
  <si>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</si>
  <si>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</si>
  <si>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</si>
  <si>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</si>
  <si>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</si>
  <si>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</si>
  <si>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</si>
  <si>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</si>
  <si>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</si>
  <si>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</si>
  <si>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</si>
  <si>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</si>
  <si>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</si>
  <si>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</si>
  <si>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</si>
  <si>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</si>
  <si>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</si>
  <si>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</si>
  <si>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</si>
  <si>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</si>
  <si>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</si>
  <si>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</si>
  <si>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</si>
  <si>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</si>
  <si>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</si>
  <si>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</si>
  <si>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</si>
  <si>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</si>
  <si>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</si>
  <si>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</si>
  <si>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</si>
  <si>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</si>
  <si>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</si>
  <si>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</si>
  <si>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</si>
  <si>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</si>
  <si>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</si>
  <si>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</si>
  <si>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</si>
  <si>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</si>
  <si>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</si>
  <si>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</si>
  <si>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</si>
  <si>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</si>
  <si>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</si>
  <si>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</si>
  <si>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</si>
  <si>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</si>
  <si>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</si>
  <si>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</si>
  <si>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</si>
  <si>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</si>
  <si>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</si>
  <si>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</si>
  <si>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</si>
  <si>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</si>
  <si>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</si>
  <si>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</si>
  <si>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</si>
  <si>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</si>
  <si>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</si>
  <si>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</si>
  <si>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</si>
  <si>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</si>
  <si>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</si>
  <si>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</si>
  <si>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</si>
  <si>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</si>
  <si>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</si>
  <si>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</si>
  <si>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</si>
  <si>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</si>
  <si>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</si>
  <si>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</si>
  <si>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</si>
  <si>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</si>
  <si>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</si>
  <si>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</si>
  <si>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</si>
  <si>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</si>
  <si>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</si>
  <si>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</si>
  <si>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</si>
  <si>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</si>
  <si>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</si>
  <si>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</si>
  <si>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</si>
  <si>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</si>
  <si>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</si>
  <si>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</si>
  <si>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</si>
  <si>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</si>
  <si>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</si>
  <si>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</si>
  <si>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</si>
  <si>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</si>
  <si>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</si>
  <si>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</si>
  <si>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</si>
  <si>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</si>
  <si>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</si>
  <si>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</si>
  <si>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</si>
  <si>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</si>
  <si>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</si>
  <si>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</si>
  <si>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</si>
  <si>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</si>
  <si>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</si>
  <si>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</si>
  <si>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</si>
  <si>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</si>
  <si>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</si>
  <si>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</si>
  <si>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</si>
  <si>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</si>
  <si>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</si>
  <si>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</si>
  <si>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</si>
  <si>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</si>
  <si>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</si>
  <si>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</si>
  <si>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</si>
  <si>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</si>
  <si>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</si>
  <si>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</si>
  <si>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</si>
  <si>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</si>
  <si>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</si>
  <si>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</si>
  <si>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</si>
  <si>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</si>
  <si>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</si>
  <si>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</si>
  <si>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</si>
  <si>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</si>
  <si>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</si>
  <si>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</si>
  <si>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</si>
  <si>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</si>
  <si>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</si>
  <si>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</si>
  <si>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</si>
  <si>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</si>
  <si>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</si>
  <si>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</si>
  <si>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</si>
  <si>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</si>
  <si>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</si>
  <si>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</si>
  <si>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</si>
  <si>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</si>
  <si>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</si>
  <si>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</si>
  <si>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</si>
  <si>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</si>
  <si>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</si>
  <si>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</si>
  <si>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</si>
  <si>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</si>
  <si>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</si>
  <si>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</si>
  <si>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</si>
  <si>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</si>
  <si>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</si>
  <si>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</si>
  <si>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</si>
  <si>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</si>
  <si>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</si>
  <si>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</si>
  <si>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</si>
  <si>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</si>
  <si>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</si>
  <si>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</si>
  <si>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</si>
  <si>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</si>
  <si>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</si>
  <si>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</si>
  <si>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</si>
  <si>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</si>
  <si>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</si>
  <si>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</si>
  <si>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</si>
  <si>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</si>
  <si>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</si>
  <si>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</si>
  <si>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</si>
  <si>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</si>
  <si>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</si>
  <si>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</si>
  <si>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</si>
  <si>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</si>
  <si>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</si>
  <si>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</si>
  <si>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</si>
  <si>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</si>
  <si>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</si>
  <si>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</si>
  <si>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</si>
  <si>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</si>
  <si>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</si>
  <si>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</si>
  <si>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</si>
  <si>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</si>
  <si>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</si>
  <si>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</si>
  <si>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</si>
  <si>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</si>
  <si>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</si>
  <si>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</si>
  <si>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</si>
  <si>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</si>
  <si>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</si>
  <si>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</si>
  <si>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</si>
  <si>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</si>
  <si>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</si>
  <si>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</si>
  <si>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</si>
  <si>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</si>
  <si>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</si>
  <si>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</si>
  <si>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</si>
  <si>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</si>
  <si>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</si>
  <si>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</si>
  <si>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</si>
  <si>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</si>
  <si>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</si>
  <si>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</si>
  <si>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</si>
  <si>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</si>
  <si>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</si>
  <si>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</si>
  <si>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</si>
  <si>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</si>
  <si>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</si>
  <si>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</si>
  <si>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</si>
  <si>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</si>
  <si>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</si>
  <si>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</si>
  <si>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</si>
  <si>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</si>
  <si>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</si>
  <si>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</si>
  <si>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</si>
  <si>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</si>
  <si>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</si>
  <si>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</si>
  <si>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</si>
  <si>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</si>
  <si>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</si>
  <si>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</si>
  <si>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</si>
  <si>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</si>
  <si>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</si>
  <si>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</si>
  <si>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</si>
  <si>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</si>
  <si>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</si>
  <si>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</si>
  <si>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</si>
  <si>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</si>
  <si>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</si>
  <si>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</si>
  <si>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</si>
  <si>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</si>
  <si>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</si>
  <si>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</si>
  <si>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</si>
  <si>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</si>
  <si>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</si>
  <si>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</si>
  <si>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</si>
  <si>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</si>
  <si>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</si>
  <si>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</si>
  <si>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</si>
  <si>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</si>
  <si>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</si>
  <si>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</si>
  <si>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</si>
  <si>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</si>
  <si>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</si>
  <si>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</si>
  <si>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</si>
  <si>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</si>
  <si>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</si>
  <si>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</si>
  <si>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</si>
  <si>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</si>
  <si>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</si>
  <si>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</si>
  <si>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</si>
  <si>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</si>
  <si>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</si>
  <si>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</si>
  <si>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</si>
  <si>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</si>
  <si>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</si>
  <si>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</si>
  <si>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</si>
  <si>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</si>
  <si>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</si>
  <si>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</si>
  <si>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</si>
  <si>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</si>
  <si>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</si>
  <si>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</si>
  <si>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</si>
  <si>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</si>
  <si>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</si>
  <si>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</si>
  <si>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</si>
  <si>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</si>
  <si>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</si>
  <si>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</si>
  <si>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</si>
  <si>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</si>
  <si>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</si>
  <si>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</si>
  <si>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</si>
  <si>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</si>
  <si>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</si>
  <si>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</si>
  <si>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</si>
  <si>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</si>
  <si>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</si>
  <si>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</si>
  <si>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</si>
  <si>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</si>
  <si>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</si>
  <si>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</si>
  <si>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</si>
  <si>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</si>
  <si>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</si>
  <si>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</si>
  <si>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</si>
  <si>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</si>
  <si>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</si>
  <si>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</si>
  <si>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</si>
  <si>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</si>
  <si>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</si>
  <si>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</si>
  <si>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</si>
  <si>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</si>
  <si>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</si>
  <si>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</si>
  <si>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</si>
  <si>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</si>
  <si>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</si>
  <si>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</si>
  <si>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</si>
  <si>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</si>
  <si>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</si>
  <si>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</si>
  <si>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</si>
  <si>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</si>
  <si>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</si>
  <si>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</si>
  <si>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</si>
  <si>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</si>
  <si>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</si>
  <si>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</si>
  <si>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</si>
  <si>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</si>
  <si>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</si>
  <si>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</si>
  <si>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</si>
  <si>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</si>
  <si>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</si>
  <si>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</si>
  <si>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</si>
  <si>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</si>
  <si>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</si>
  <si>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</si>
  <si>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</si>
  <si>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</si>
  <si>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</si>
  <si>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</si>
  <si>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</si>
  <si>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</si>
  <si>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</si>
  <si>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</si>
  <si>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</si>
  <si>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</si>
  <si>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</si>
  <si>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</si>
  <si>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</si>
  <si>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</si>
  <si>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</si>
  <si>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</si>
  <si>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</si>
  <si>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</si>
  <si>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</si>
  <si>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</si>
  <si>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</si>
  <si>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</si>
  <si>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</si>
  <si>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</si>
  <si>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</si>
  <si>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</si>
  <si>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</si>
  <si>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</si>
  <si>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</si>
  <si>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</si>
  <si>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</si>
  <si>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</si>
  <si>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</si>
  <si>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</si>
  <si>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</si>
  <si>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</si>
  <si>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</si>
  <si>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</si>
  <si>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</si>
  <si>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</si>
  <si>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</si>
  <si>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</si>
  <si>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</si>
  <si>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</si>
  <si>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</si>
  <si>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</si>
  <si>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</si>
  <si>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</si>
  <si>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</si>
  <si>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</si>
  <si>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</si>
  <si>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</si>
  <si>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</si>
  <si>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</si>
  <si>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</si>
  <si>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</si>
  <si>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</si>
  <si>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</si>
  <si>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</si>
  <si>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</si>
  <si>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</si>
  <si>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</si>
  <si>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</si>
  <si>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</si>
  <si>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</si>
  <si>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</si>
  <si>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</si>
  <si>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</si>
  <si>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</si>
  <si>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</si>
  <si>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</si>
  <si>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</si>
  <si>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</si>
  <si>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</si>
  <si>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</si>
  <si>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</si>
  <si>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</si>
  <si>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</si>
  <si>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</si>
  <si>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</si>
  <si>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</si>
  <si>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</si>
  <si>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</si>
  <si>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</si>
  <si>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</si>
  <si>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</si>
  <si>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</si>
  <si>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</si>
  <si>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</si>
  <si>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</si>
  <si>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</si>
  <si>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</si>
  <si>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</si>
  <si>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</si>
  <si>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</si>
  <si>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</si>
  <si>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</si>
  <si>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</si>
  <si>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</si>
  <si>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</si>
  <si>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</si>
  <si>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</si>
  <si>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</si>
  <si>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</si>
  <si>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</si>
  <si>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</si>
  <si>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</si>
  <si>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</si>
  <si>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</si>
  <si>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</si>
  <si>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</si>
  <si>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</si>
  <si>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</si>
  <si>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</si>
  <si>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</si>
  <si>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</si>
  <si>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</si>
  <si>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</si>
  <si>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</si>
  <si>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</si>
  <si>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</si>
  <si>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</si>
  <si>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</si>
  <si>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</si>
  <si>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</si>
  <si>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</si>
  <si>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</si>
  <si>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</si>
  <si>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</si>
  <si>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</si>
  <si>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</si>
  <si>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</si>
  <si>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</si>
  <si>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</si>
  <si>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</si>
  <si>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</si>
  <si>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</si>
  <si>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</si>
  <si>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</si>
  <si>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</si>
  <si>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</si>
  <si>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</si>
  <si>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</si>
  <si>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</si>
  <si>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</si>
  <si>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</si>
  <si>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</si>
  <si>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</si>
  <si>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</si>
  <si>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</si>
  <si>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</si>
  <si>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</si>
  <si>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</si>
  <si>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</si>
  <si>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</si>
  <si>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</si>
  <si>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</si>
  <si>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</si>
  <si>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</si>
  <si>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</si>
  <si>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</si>
  <si>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</si>
  <si>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</si>
  <si>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</si>
  <si>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</si>
  <si>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</si>
  <si>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</si>
  <si>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</si>
  <si>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</si>
  <si>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</si>
  <si>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</si>
  <si>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</si>
  <si>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</si>
  <si>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</si>
  <si>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</si>
  <si>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</si>
  <si>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</si>
  <si>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</si>
  <si>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</si>
  <si>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</si>
  <si>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</si>
  <si>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</si>
  <si>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</si>
  <si>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</si>
  <si>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</si>
  <si>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</si>
  <si>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</si>
  <si>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</si>
  <si>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</si>
  <si>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</si>
  <si>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</si>
  <si>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</si>
  <si>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</si>
  <si>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</si>
  <si>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</si>
  <si>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</si>
  <si>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</si>
  <si>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</si>
  <si>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</si>
  <si>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</si>
  <si>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</si>
  <si>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</si>
  <si>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</si>
  <si>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</si>
  <si>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</si>
  <si>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</si>
  <si>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</si>
  <si>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</si>
  <si>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</si>
  <si>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</si>
  <si>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</si>
  <si>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</si>
  <si>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</si>
  <si>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</si>
  <si>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</si>
  <si>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</si>
  <si>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</si>
  <si>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</si>
  <si>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</si>
  <si>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</si>
  <si>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</si>
  <si>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</si>
  <si>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</si>
  <si>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</si>
  <si>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</si>
  <si>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</si>
  <si>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</si>
  <si>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</si>
  <si>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</si>
  <si>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</si>
  <si>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</si>
  <si>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</si>
  <si>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</si>
  <si>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</si>
  <si>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</si>
  <si>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</si>
  <si>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</si>
  <si>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</si>
  <si>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</si>
  <si>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</si>
  <si>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</si>
  <si>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</si>
  <si>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</si>
  <si>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</si>
  <si>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</si>
  <si>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</si>
  <si>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</si>
  <si>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</si>
  <si>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</si>
  <si>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</si>
  <si>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</si>
  <si>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</si>
  <si>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</si>
  <si>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</si>
  <si>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</si>
  <si>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</si>
  <si>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</si>
  <si>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</si>
  <si>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</si>
  <si>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</si>
  <si>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</si>
  <si>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</si>
  <si>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</si>
  <si>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</si>
  <si>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</si>
  <si>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</si>
  <si>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</si>
  <si>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</si>
  <si>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</si>
  <si>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</si>
  <si>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</si>
  <si>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</si>
  <si>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</si>
  <si>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</si>
  <si>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</si>
  <si>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</si>
  <si>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</si>
  <si>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</si>
  <si>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</si>
  <si>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</si>
  <si>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</si>
  <si>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</si>
  <si>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</si>
  <si>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</si>
  <si>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</si>
  <si>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</si>
  <si>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</si>
  <si>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</si>
  <si>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</si>
  <si>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</si>
  <si>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</si>
  <si>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</si>
  <si>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</si>
  <si>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</si>
  <si>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</si>
  <si>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</si>
  <si>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</si>
  <si>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</si>
  <si>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</si>
  <si>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</si>
  <si>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</si>
  <si>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</si>
  <si>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</si>
  <si>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</si>
  <si>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</si>
  <si>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</si>
  <si>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</si>
  <si>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</si>
  <si>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</si>
  <si>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</si>
  <si>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</si>
  <si>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</si>
  <si>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</si>
  <si>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</si>
  <si>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</si>
  <si>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</si>
  <si>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</si>
  <si>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</si>
  <si>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</si>
  <si>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</si>
  <si>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</si>
  <si>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</si>
  <si>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</si>
  <si>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</si>
  <si>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</si>
  <si>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</si>
  <si>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</si>
  <si>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</si>
  <si>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</si>
  <si>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</si>
  <si>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</si>
  <si>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</si>
  <si>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</si>
  <si>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</si>
  <si>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</si>
  <si>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</si>
  <si>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</si>
  <si>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</si>
  <si>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</si>
  <si>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</si>
  <si>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</si>
  <si>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</si>
  <si>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</si>
  <si>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</si>
  <si>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</si>
  <si>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</si>
  <si>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</si>
  <si>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</si>
  <si>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</si>
  <si>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</si>
  <si>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</si>
  <si>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</si>
  <si>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</si>
  <si>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</si>
  <si>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</si>
  <si>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</si>
  <si>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</si>
  <si>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</si>
  <si>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</si>
  <si>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</si>
  <si>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</si>
  <si>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</si>
  <si>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</si>
  <si>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</si>
  <si>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</si>
  <si>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</si>
  <si>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</si>
  <si>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</si>
  <si>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</si>
  <si>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</si>
  <si>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</si>
  <si>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</si>
  <si>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</si>
  <si>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</si>
  <si>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</si>
  <si>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</si>
  <si>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</si>
  <si>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</si>
  <si>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</si>
  <si>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</si>
  <si>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</si>
  <si>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</si>
  <si>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</si>
  <si>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</si>
  <si>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</si>
  <si>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</si>
  <si>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</si>
  <si>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</si>
  <si>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</si>
  <si>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</si>
  <si>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</si>
  <si>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</si>
  <si>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</si>
  <si>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</si>
  <si>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</si>
  <si>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</si>
  <si>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</si>
  <si>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</si>
  <si>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</si>
  <si>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</si>
  <si>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</si>
  <si>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</si>
  <si>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</si>
  <si>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</si>
  <si>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</si>
  <si>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</si>
  <si>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</si>
  <si>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</si>
  <si>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</si>
  <si>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</si>
  <si>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</si>
  <si>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</si>
  <si>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</si>
  <si>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</si>
  <si>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</si>
  <si>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</si>
  <si>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</si>
  <si>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</si>
  <si>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</si>
  <si>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</si>
  <si>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</si>
  <si>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</si>
  <si>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</si>
  <si>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</si>
  <si>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</si>
  <si>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</si>
  <si>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</si>
  <si>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</si>
  <si>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</si>
  <si>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</si>
  <si>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</si>
  <si>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</si>
  <si>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</si>
  <si>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</si>
  <si>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</si>
  <si>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</si>
  <si>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</si>
  <si>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</si>
  <si>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</si>
  <si>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</si>
  <si>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</si>
  <si>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</si>
  <si>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</si>
  <si>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</si>
  <si>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</si>
  <si>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</si>
  <si>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</si>
  <si>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</si>
  <si>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</si>
  <si>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</si>
  <si>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</si>
  <si>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</si>
  <si>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</si>
  <si>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</si>
  <si>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</si>
  <si>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</si>
  <si>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</si>
  <si>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</si>
  <si>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</si>
  <si>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</si>
  <si>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</si>
  <si>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</si>
  <si>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</si>
  <si>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</si>
  <si>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</si>
  <si>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</si>
  <si>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</si>
  <si>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</si>
  <si>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</si>
  <si>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</si>
  <si>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</si>
  <si>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</si>
  <si>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</si>
  <si>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</si>
  <si>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</si>
  <si>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</si>
  <si>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</si>
  <si>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</si>
  <si>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</si>
  <si>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</si>
  <si>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</si>
  <si>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</si>
  <si>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</si>
  <si>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</si>
  <si>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</si>
  <si>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</si>
  <si>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</si>
  <si>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</si>
  <si>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</si>
  <si>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</si>
  <si>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</si>
  <si>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</si>
  <si>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</si>
  <si>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</si>
  <si>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</si>
  <si>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</si>
  <si>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</si>
  <si>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</si>
  <si>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</si>
  <si>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</si>
  <si>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</si>
  <si>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</si>
  <si>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</si>
  <si>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</si>
  <si>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</si>
  <si>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</si>
  <si>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</si>
  <si>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</si>
  <si>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</si>
  <si>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</si>
  <si>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</si>
  <si>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</si>
  <si>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</si>
  <si>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</si>
  <si>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</si>
  <si>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</si>
  <si>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</si>
  <si>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</si>
  <si>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</si>
  <si>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</si>
  <si>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</si>
  <si>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</si>
  <si>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</si>
  <si>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</si>
  <si>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</si>
  <si>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</si>
  <si>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</si>
  <si>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</si>
  <si>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</si>
  <si>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</si>
  <si>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</si>
  <si>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</si>
  <si>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</si>
  <si>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</si>
  <si>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</si>
  <si>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</si>
  <si>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</si>
  <si>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</si>
  <si>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</si>
  <si>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</si>
  <si>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</si>
  <si>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</si>
  <si>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</si>
  <si>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</si>
  <si>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</si>
  <si>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</si>
  <si>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</si>
  <si>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</si>
  <si>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</si>
  <si>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</si>
  <si>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</si>
  <si>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</si>
  <si>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</si>
  <si>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</si>
  <si>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</si>
  <si>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</si>
  <si>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</si>
  <si>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</si>
  <si>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</si>
  <si>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</si>
  <si>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</si>
  <si>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</si>
  <si>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</si>
  <si>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</si>
  <si>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</si>
  <si>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</si>
  <si>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</si>
  <si>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</si>
  <si>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</si>
  <si>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</si>
  <si>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</si>
  <si>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</si>
  <si>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</si>
  <si>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</si>
  <si>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</si>
  <si>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</si>
  <si>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</si>
  <si>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</si>
  <si>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</si>
  <si>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</si>
  <si>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</si>
  <si>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</si>
  <si>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</si>
  <si>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</si>
  <si>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</si>
  <si>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</si>
  <si>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</si>
  <si>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</si>
  <si>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</si>
  <si>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</si>
  <si>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</si>
  <si>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</si>
  <si>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</si>
  <si>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</si>
  <si>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</si>
  <si>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</si>
  <si>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</si>
  <si>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</si>
  <si>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</si>
  <si>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</si>
  <si>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</si>
  <si>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</si>
  <si>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</si>
  <si>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</si>
  <si>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</si>
  <si>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</si>
  <si>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</si>
  <si>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</si>
  <si>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</si>
  <si>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</si>
  <si>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</si>
  <si>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</si>
  <si>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</si>
  <si>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</si>
  <si>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</si>
  <si>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</si>
  <si>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</si>
  <si>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</si>
  <si>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</si>
  <si>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</si>
  <si>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</si>
  <si>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</si>
  <si>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</si>
  <si>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</si>
  <si>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</si>
  <si>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</si>
  <si>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</si>
  <si>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</si>
  <si>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</si>
  <si>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</si>
  <si>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</si>
  <si>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</si>
  <si>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</si>
  <si>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</si>
  <si>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</si>
  <si>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</si>
  <si>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</si>
  <si>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</si>
  <si>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</si>
  <si>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</si>
  <si>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</si>
  <si>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</si>
  <si>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</si>
  <si>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</si>
  <si>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</si>
  <si>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</si>
  <si>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</si>
  <si>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</si>
  <si>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</si>
  <si>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</si>
  <si>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</si>
  <si>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</si>
  <si>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</si>
  <si>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</si>
  <si>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</si>
  <si>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</si>
  <si>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</si>
  <si>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</si>
  <si>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</si>
  <si>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</si>
  <si>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</si>
  <si>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</si>
  <si>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</si>
  <si>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</si>
  <si>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</si>
  <si>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</si>
  <si>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</si>
  <si>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</si>
  <si>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</si>
  <si>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</si>
  <si>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</si>
  <si>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</si>
  <si>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</si>
  <si>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</si>
  <si>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</si>
  <si>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</si>
  <si>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</si>
  <si>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</si>
  <si>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</si>
  <si>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</si>
  <si>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</si>
  <si>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</si>
  <si>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</si>
  <si>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</si>
  <si>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</si>
  <si>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</si>
  <si>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</si>
  <si>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</si>
  <si>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</si>
  <si>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</si>
  <si>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</si>
  <si>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</si>
  <si>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</si>
  <si>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</si>
  <si>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</si>
  <si>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</si>
  <si>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</si>
  <si>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</si>
  <si>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</si>
  <si>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</si>
  <si>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</si>
  <si>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</si>
  <si>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</si>
  <si>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</si>
  <si>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</si>
  <si>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</si>
  <si>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</si>
  <si>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</si>
  <si>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</si>
  <si>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</si>
  <si>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</si>
  <si>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</si>
  <si>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</si>
  <si>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</si>
  <si>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</si>
  <si>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</si>
  <si>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</si>
  <si>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</si>
  <si>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</si>
  <si>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</si>
  <si>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</si>
  <si>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</si>
  <si>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</si>
  <si>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</si>
  <si>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</si>
  <si>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</si>
  <si>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</si>
  <si>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</si>
  <si>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</si>
  <si>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</si>
  <si>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</si>
  <si>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</si>
  <si>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</si>
  <si>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</si>
  <si>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</si>
  <si>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</si>
  <si>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</si>
  <si>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</si>
  <si>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</si>
  <si>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</si>
  <si>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</si>
  <si>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</si>
  <si>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</si>
  <si>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</si>
  <si>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</si>
  <si>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</si>
  <si>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</si>
  <si>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</si>
  <si>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</si>
  <si>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</si>
  <si>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</si>
  <si>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</si>
  <si>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</si>
  <si>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</si>
  <si>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</si>
  <si>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</si>
  <si>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</si>
  <si>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</si>
  <si>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</si>
  <si>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</si>
  <si>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</si>
  <si>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</si>
  <si>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</si>
  <si>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</si>
  <si>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</si>
  <si>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</si>
  <si>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</si>
  <si>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</si>
  <si>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</si>
  <si>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</si>
  <si>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</si>
  <si>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</si>
  <si>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</si>
  <si>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</si>
  <si>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</si>
  <si>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</si>
  <si>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</si>
  <si>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</si>
  <si>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</si>
  <si>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</si>
  <si>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</si>
  <si>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</si>
  <si>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</si>
  <si>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</si>
  <si>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</si>
  <si>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</si>
  <si>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</si>
  <si>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</si>
  <si>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</si>
  <si>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</si>
  <si>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</si>
  <si>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</si>
  <si>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</si>
  <si>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</si>
  <si>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</si>
  <si>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</si>
  <si>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</si>
  <si>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</si>
  <si>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</si>
  <si>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</si>
  <si>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</si>
  <si>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</si>
  <si>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</si>
  <si>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</si>
  <si>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</si>
  <si>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</si>
  <si>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</si>
  <si>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</si>
  <si>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</si>
  <si>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</si>
  <si>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</si>
  <si>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</si>
  <si>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</si>
  <si>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</si>
  <si>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</si>
  <si>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</si>
  <si>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</si>
  <si>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</si>
  <si>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</si>
  <si>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</si>
  <si>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</si>
  <si>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</si>
  <si>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</si>
  <si>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</si>
  <si>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</si>
  <si>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</si>
  <si>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</si>
  <si>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</si>
  <si>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</si>
  <si>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</si>
  <si>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</si>
  <si>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</si>
  <si>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</si>
  <si>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</si>
  <si>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</si>
  <si>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</si>
  <si>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</si>
  <si>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</si>
  <si>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</si>
  <si>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</si>
  <si>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</si>
  <si>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</si>
  <si>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</si>
  <si>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</si>
  <si>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</si>
  <si>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</si>
  <si>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</si>
  <si>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</si>
  <si>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</si>
  <si>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</si>
  <si>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</si>
  <si>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</si>
  <si>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</si>
  <si>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</si>
  <si>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</si>
  <si>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</si>
  <si>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</si>
  <si>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</si>
  <si>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</si>
  <si>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</si>
  <si>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</si>
  <si>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</si>
  <si>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</si>
  <si>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</si>
  <si>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</si>
  <si>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</si>
  <si>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</si>
  <si>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</si>
  <si>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</si>
  <si>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</si>
  <si>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</si>
  <si>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</si>
  <si>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</si>
  <si>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</si>
  <si>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</si>
  <si>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</si>
  <si>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</si>
  <si>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</si>
  <si>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</si>
  <si>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</si>
  <si>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</si>
  <si>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</si>
  <si>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</si>
  <si>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</si>
  <si>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</si>
  <si>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</si>
  <si>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</si>
  <si>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</si>
  <si>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</si>
  <si>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</si>
  <si>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</si>
  <si>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</si>
  <si>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</si>
  <si>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</si>
  <si>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</si>
  <si>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</si>
  <si>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</si>
  <si>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</si>
  <si>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</si>
  <si>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</si>
  <si>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</si>
  <si>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</si>
  <si>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</si>
  <si>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</si>
  <si>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</si>
  <si>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</si>
  <si>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</si>
  <si>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</si>
  <si>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</si>
  <si>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</si>
  <si>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</si>
  <si>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</si>
  <si>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</si>
  <si>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</si>
  <si>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</si>
  <si>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</si>
  <si>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</si>
  <si>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</si>
  <si>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</si>
  <si>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</si>
  <si>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</si>
  <si>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</si>
  <si>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</si>
  <si>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</si>
  <si>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</si>
  <si>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</si>
  <si>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</si>
  <si>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</si>
  <si>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</si>
  <si>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</si>
  <si>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</si>
  <si>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</si>
  <si>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</si>
  <si>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</si>
  <si>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</si>
  <si>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</si>
  <si>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</si>
  <si>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</si>
  <si>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</si>
  <si>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</si>
  <si>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</si>
  <si>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</si>
  <si>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</si>
  <si>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</si>
  <si>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</si>
  <si>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</si>
  <si>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</si>
  <si>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</si>
  <si>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</si>
  <si>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</si>
  <si>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</si>
  <si>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</si>
  <si>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</si>
  <si>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</si>
  <si>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</si>
  <si>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</si>
  <si>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</si>
  <si>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</si>
  <si>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</si>
  <si>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</si>
  <si>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</si>
  <si>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</si>
  <si>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</si>
  <si>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</si>
  <si>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</si>
  <si>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</si>
  <si>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</si>
  <si>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</si>
  <si>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</si>
  <si>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</si>
  <si>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</si>
  <si>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</si>
  <si>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</si>
  <si>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</si>
  <si>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</si>
  <si>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</si>
  <si>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</si>
  <si>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</si>
  <si>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</si>
  <si>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</si>
  <si>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</si>
  <si>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</si>
  <si>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</si>
  <si>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</si>
  <si>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</si>
  <si>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</si>
  <si>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</si>
  <si>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</si>
  <si>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</si>
  <si>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</si>
  <si>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</si>
  <si>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</si>
  <si>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</si>
  <si>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</si>
  <si>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</si>
  <si>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</si>
  <si>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</si>
  <si>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</si>
  <si>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</si>
  <si>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</si>
  <si>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</si>
  <si>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</si>
  <si>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</si>
  <si>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</si>
  <si>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</si>
  <si>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</si>
  <si>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</si>
  <si>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</si>
  <si>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</si>
  <si>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</si>
  <si>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</si>
  <si>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</si>
  <si>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</si>
  <si>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</si>
  <si>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</si>
  <si>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</si>
  <si>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</si>
  <si>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</si>
  <si>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</si>
  <si>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</si>
  <si>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</si>
  <si>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</si>
  <si>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</si>
  <si>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</si>
  <si>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</si>
  <si>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</si>
  <si>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</si>
  <si>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</si>
  <si>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</si>
  <si>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</si>
  <si>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</si>
  <si>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</si>
  <si>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</si>
  <si>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</si>
  <si>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</si>
  <si>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</si>
  <si>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</si>
  <si>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</si>
  <si>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</si>
  <si>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</si>
  <si>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</si>
  <si>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</si>
  <si>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</si>
  <si>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</si>
  <si>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</si>
  <si>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</si>
  <si>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</si>
  <si>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</si>
  <si>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</si>
  <si>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</si>
  <si>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</si>
  <si>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</si>
  <si>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</si>
  <si>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</si>
  <si>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</si>
  <si>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</si>
  <si>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</si>
  <si>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</si>
  <si>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</si>
  <si>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</si>
  <si>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</si>
  <si>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</si>
  <si>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</si>
  <si>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</si>
  <si>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</si>
  <si>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</si>
  <si>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</si>
  <si>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</si>
  <si>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</si>
  <si>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</si>
  <si>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</si>
  <si>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</si>
  <si>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</si>
  <si>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</si>
  <si>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</si>
  <si>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</si>
  <si>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</si>
  <si>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</si>
  <si>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</si>
  <si>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</si>
  <si>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</si>
  <si>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</si>
  <si>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</si>
  <si>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</si>
  <si>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</si>
  <si>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</si>
  <si>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</si>
  <si>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</si>
  <si>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</si>
  <si>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</si>
  <si>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</si>
  <si>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</si>
  <si>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</si>
  <si>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</si>
  <si>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</si>
  <si>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</si>
  <si>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</si>
  <si>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</si>
  <si>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</si>
  <si>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</si>
  <si>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</si>
  <si>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</si>
  <si>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</si>
  <si>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</si>
  <si>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</si>
  <si>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</si>
  <si>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</si>
  <si>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</si>
  <si>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</si>
  <si>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</si>
  <si>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</si>
  <si>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</si>
  <si>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</si>
  <si>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</si>
  <si>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</si>
  <si>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</si>
  <si>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</si>
  <si>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</si>
  <si>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</si>
  <si>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</si>
  <si>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</si>
  <si>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</si>
  <si>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</si>
  <si>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</si>
  <si>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</si>
  <si>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</si>
  <si>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</si>
  <si>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</si>
  <si>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</si>
  <si>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</si>
  <si>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</si>
  <si>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</si>
  <si>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</si>
  <si>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</si>
  <si>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</si>
  <si>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</si>
  <si>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</si>
  <si>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</si>
  <si>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</si>
  <si>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</si>
  <si>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</si>
  <si>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</si>
  <si>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</si>
  <si>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</si>
  <si>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</si>
  <si>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</si>
  <si>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</si>
  <si>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</si>
  <si>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</si>
  <si>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</si>
  <si>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</si>
  <si>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</si>
  <si>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</si>
  <si>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</si>
  <si>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</si>
  <si>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</si>
  <si>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</si>
  <si>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</si>
  <si>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</si>
  <si>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</si>
  <si>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</si>
  <si>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</si>
  <si>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</si>
  <si>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</si>
  <si>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</si>
  <si>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</si>
  <si>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</si>
  <si>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</si>
  <si>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</si>
  <si>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</si>
  <si>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</si>
  <si>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</si>
  <si>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</si>
  <si>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</si>
  <si>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</si>
  <si>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</si>
  <si>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</si>
  <si>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</si>
  <si>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</si>
  <si>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</si>
  <si>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</si>
  <si>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</si>
  <si>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</si>
  <si>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</si>
  <si>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</si>
  <si>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</si>
  <si>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</si>
  <si>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</si>
  <si>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</si>
  <si>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</si>
  <si>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</si>
  <si>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</si>
  <si>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</si>
  <si>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</si>
  <si>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</si>
  <si>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</si>
  <si>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</si>
  <si>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</si>
  <si>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</si>
  <si>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</si>
  <si>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</si>
  <si>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</si>
  <si>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</si>
  <si>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</si>
  <si>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</si>
  <si>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</si>
  <si>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</si>
  <si>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</si>
  <si>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</si>
  <si>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</si>
  <si>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</si>
  <si>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</si>
  <si>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</si>
  <si>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</si>
  <si>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</si>
  <si>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</si>
  <si>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</si>
  <si>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</si>
  <si>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</si>
  <si>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</si>
  <si>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</si>
  <si>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</si>
  <si>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</si>
  <si>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</si>
  <si>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</si>
  <si>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</si>
  <si>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</si>
  <si>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</si>
  <si>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</si>
  <si>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</si>
  <si>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</si>
  <si>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</si>
  <si>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</si>
  <si>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</si>
  <si>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</si>
  <si>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</si>
  <si>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</si>
  <si>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</si>
  <si>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</si>
  <si>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</si>
  <si>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</si>
  <si>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</si>
  <si>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</si>
  <si>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</si>
  <si>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</si>
  <si>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</si>
  <si>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</si>
  <si>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</si>
  <si>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</si>
  <si>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</si>
  <si>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</si>
  <si>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</si>
  <si>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</si>
  <si>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</si>
  <si>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</si>
  <si>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</si>
  <si>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</si>
  <si>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</si>
  <si>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</si>
  <si>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</si>
  <si>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</si>
  <si>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</si>
  <si>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</si>
  <si>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</si>
  <si>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</si>
  <si>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</si>
  <si>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</si>
  <si>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</si>
  <si>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</si>
  <si>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</si>
  <si>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</si>
  <si>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</si>
  <si>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</si>
  <si>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</si>
  <si>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</si>
  <si>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</si>
  <si>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</si>
  <si>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</si>
  <si>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</si>
  <si>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</si>
  <si>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</si>
  <si>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</si>
  <si>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</si>
  <si>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</si>
  <si>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</si>
  <si>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</si>
  <si>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</si>
  <si>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</si>
  <si>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</si>
  <si>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</si>
  <si>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</si>
  <si>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</si>
  <si>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</si>
  <si>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</si>
  <si>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</si>
  <si>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</si>
  <si>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</si>
  <si>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</si>
  <si>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</si>
  <si>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</si>
  <si>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</si>
  <si>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</si>
  <si>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</si>
  <si>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</si>
  <si>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</si>
  <si>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</si>
  <si>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</si>
  <si>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</si>
  <si>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</si>
  <si>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</si>
  <si>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</si>
  <si>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</si>
  <si>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</si>
  <si>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</si>
  <si>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</si>
  <si>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</si>
  <si>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</si>
  <si>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</si>
  <si>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</si>
  <si>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</si>
  <si>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</si>
  <si>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</si>
  <si>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</si>
  <si>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</si>
  <si>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</si>
  <si>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</si>
  <si>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</si>
  <si>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</si>
  <si>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</si>
  <si>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</si>
  <si>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</si>
  <si>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</si>
  <si>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</si>
  <si>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</si>
  <si>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</si>
  <si>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</si>
  <si>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</si>
  <si>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</si>
  <si>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</si>
  <si>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</si>
  <si>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</si>
  <si>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</si>
  <si>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</si>
  <si>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</si>
  <si>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</si>
  <si>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</si>
  <si>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</si>
  <si>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</si>
  <si>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</si>
  <si>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</si>
  <si>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</si>
  <si>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</si>
  <si>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</si>
  <si>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</si>
  <si>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</si>
  <si>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</si>
  <si>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</si>
  <si>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</si>
  <si>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</si>
  <si>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</si>
  <si>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</si>
  <si>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</si>
  <si>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</si>
  <si>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</si>
  <si>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</si>
  <si>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</si>
  <si>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</si>
  <si>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</si>
  <si>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</si>
  <si>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</si>
  <si>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</si>
  <si>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</si>
  <si>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</si>
  <si>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</si>
  <si>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</si>
  <si>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</si>
  <si>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</si>
  <si>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</si>
  <si>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</si>
  <si>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</si>
  <si>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</si>
  <si>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</si>
  <si>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</si>
  <si>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</si>
  <si>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</si>
  <si>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</si>
  <si>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</si>
  <si>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</si>
  <si>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</si>
  <si>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</si>
  <si>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</si>
  <si>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</si>
  <si>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</si>
  <si>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</si>
  <si>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</si>
  <si>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</si>
  <si>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</si>
  <si>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</si>
  <si>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</si>
  <si>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</si>
  <si>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</si>
  <si>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</si>
  <si>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</si>
  <si>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</si>
  <si>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</si>
  <si>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</si>
  <si>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</si>
  <si>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</si>
  <si>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</si>
  <si>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</si>
  <si>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</si>
  <si>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</si>
  <si>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</si>
  <si>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</si>
  <si>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</si>
  <si>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</si>
  <si>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</si>
  <si>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</si>
  <si>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</si>
  <si>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</si>
  <si>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</si>
  <si>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</si>
  <si>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</si>
  <si>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</si>
  <si>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</si>
  <si>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</si>
  <si>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</si>
  <si>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</si>
  <si>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</si>
  <si>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</si>
  <si>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</si>
  <si>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</si>
  <si>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</si>
  <si>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</si>
  <si>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</si>
  <si>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</si>
  <si>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</si>
  <si>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</si>
  <si>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</si>
  <si>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</si>
  <si>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</si>
  <si>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</si>
  <si>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</si>
  <si>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</si>
  <si>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</si>
  <si>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</si>
  <si>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</si>
  <si>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</si>
  <si>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</si>
  <si>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</si>
  <si>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</si>
  <si>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</si>
  <si>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</si>
  <si>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</si>
  <si>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</si>
  <si>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</si>
  <si>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</si>
  <si>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</si>
  <si>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</si>
  <si>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</si>
  <si>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</si>
  <si>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</si>
  <si>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</si>
  <si>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</si>
  <si>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</si>
  <si>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</si>
  <si>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</si>
  <si>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</si>
  <si>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</si>
  <si>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</si>
  <si>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</si>
  <si>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</si>
  <si>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</si>
  <si>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</si>
  <si>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</si>
  <si>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</si>
  <si>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</si>
  <si>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</si>
  <si>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</si>
  <si>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</si>
  <si>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</si>
  <si>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</si>
  <si>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</si>
  <si>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</si>
  <si>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</si>
  <si>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</si>
  <si>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</si>
  <si>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</si>
  <si>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</si>
  <si>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</si>
  <si>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</si>
  <si>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</si>
  <si>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</si>
  <si>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</si>
  <si>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</si>
  <si>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</si>
  <si>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</si>
  <si>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</si>
  <si>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</si>
  <si>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</si>
  <si>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</si>
  <si>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</si>
  <si>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</si>
  <si>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</si>
  <si>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</si>
  <si>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</si>
  <si>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</si>
  <si>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</si>
  <si>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</si>
  <si>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</si>
  <si>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</si>
  <si>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</si>
  <si>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</si>
  <si>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</si>
  <si>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</si>
  <si>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</si>
  <si>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</si>
  <si>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</si>
  <si>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</si>
  <si>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</si>
  <si>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</si>
  <si>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</si>
  <si>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</si>
  <si>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</si>
  <si>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</si>
  <si>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</si>
  <si>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</si>
  <si>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</si>
  <si>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</si>
  <si>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</si>
  <si>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</si>
  <si>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</si>
  <si>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</si>
  <si>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</si>
  <si>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</si>
  <si>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</si>
  <si>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</si>
  <si>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</si>
  <si>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</si>
  <si>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</si>
  <si>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</si>
  <si>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</si>
  <si>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</si>
  <si>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</si>
  <si>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</si>
  <si>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</si>
  <si>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</si>
  <si>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</si>
  <si>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</si>
  <si>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</si>
  <si>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</si>
  <si>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</si>
  <si>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</si>
  <si>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</si>
  <si>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</si>
  <si>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</si>
  <si>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</si>
  <si>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</si>
  <si>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</si>
  <si>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</si>
  <si>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</si>
  <si>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</si>
  <si>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</si>
  <si>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</si>
  <si>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</si>
  <si>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</si>
  <si>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</si>
  <si>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</si>
  <si>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</si>
  <si>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</si>
  <si>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</si>
  <si>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</si>
  <si>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</si>
  <si>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</si>
  <si>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</si>
  <si>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</si>
  <si>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</si>
  <si>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</si>
  <si>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</si>
  <si>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</si>
  <si>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</si>
  <si>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</si>
  <si>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</si>
  <si>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</si>
  <si>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</si>
  <si>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</si>
  <si>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</si>
  <si>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</si>
  <si>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</si>
  <si>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</si>
  <si>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</si>
  <si>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</si>
  <si>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</si>
  <si>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</si>
  <si>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</si>
  <si>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</si>
  <si>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</si>
  <si>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</si>
  <si>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</si>
  <si>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</si>
  <si>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</si>
  <si>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</si>
  <si>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</si>
  <si>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</si>
  <si>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</si>
  <si>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</si>
  <si>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</si>
  <si>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</si>
  <si>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</si>
  <si>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</si>
  <si>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</si>
  <si>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</si>
  <si>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</si>
  <si>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</si>
  <si>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</si>
  <si>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</si>
  <si>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</si>
  <si>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</si>
  <si>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</si>
  <si>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</si>
  <si>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</si>
  <si>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</si>
  <si>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</si>
  <si>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</si>
  <si>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</si>
  <si>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</si>
  <si>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</si>
  <si>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</si>
  <si>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</si>
  <si>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</si>
  <si>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</si>
  <si>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</si>
  <si>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</si>
  <si>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</si>
  <si>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</si>
  <si>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</si>
  <si>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</si>
  <si>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</si>
  <si>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</si>
  <si>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</si>
  <si>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</si>
  <si>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</si>
  <si>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</si>
  <si>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</si>
  <si>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</si>
  <si>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</si>
  <si>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</si>
  <si>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</si>
  <si>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</si>
  <si>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</si>
  <si>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</si>
  <si>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</si>
  <si>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</si>
  <si>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</si>
  <si>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</si>
  <si>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</si>
  <si>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</si>
  <si>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</si>
  <si>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</si>
  <si>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</si>
  <si>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</si>
  <si>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</si>
  <si>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</si>
  <si>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</si>
  <si>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</si>
  <si>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</si>
  <si>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</si>
  <si>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</si>
  <si>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</si>
  <si>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</si>
  <si>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</si>
  <si>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</si>
  <si>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</si>
  <si>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</si>
  <si>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</si>
  <si>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</si>
  <si>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</si>
  <si>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</si>
  <si>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</si>
  <si>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</si>
  <si>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</si>
  <si>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</si>
  <si>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</si>
  <si>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</si>
  <si>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</si>
  <si>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</si>
  <si>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</si>
  <si>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</si>
  <si>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</si>
  <si>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</si>
  <si>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</si>
  <si>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</si>
  <si>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</si>
  <si>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</si>
  <si>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</si>
  <si>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</si>
  <si>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</si>
  <si>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</si>
  <si>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</si>
  <si>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</si>
  <si>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</si>
  <si>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</si>
  <si>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</si>
  <si>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</si>
  <si>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</si>
  <si>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</si>
  <si>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</si>
  <si>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</si>
  <si>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</si>
  <si>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</si>
  <si>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</si>
  <si>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</si>
  <si>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</si>
  <si>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</si>
  <si>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</si>
  <si>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</si>
  <si>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</si>
  <si>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</si>
  <si>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</si>
  <si>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</si>
  <si>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</si>
  <si>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</si>
  <si>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</si>
  <si>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</si>
  <si>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</si>
  <si>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</si>
  <si>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</si>
  <si>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</si>
  <si>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</si>
  <si>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</si>
  <si>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</si>
  <si>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</si>
  <si>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</si>
  <si>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</si>
  <si>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</si>
  <si>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</si>
  <si>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</si>
  <si>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</si>
  <si>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</si>
  <si>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</si>
  <si>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</si>
  <si>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</si>
  <si>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</si>
  <si>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</si>
  <si>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</si>
  <si>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</si>
  <si>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</si>
  <si>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</si>
  <si>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</si>
  <si>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</si>
  <si>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</si>
  <si>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</si>
  <si>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</si>
  <si>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</si>
  <si>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</si>
  <si>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</si>
  <si>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</si>
  <si>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</si>
  <si>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</si>
  <si>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</si>
  <si>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</si>
  <si>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</si>
  <si>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</si>
  <si>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</si>
  <si>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</si>
  <si>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</si>
  <si>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</si>
  <si>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</si>
  <si>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</si>
  <si>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</si>
  <si>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</si>
  <si>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</si>
  <si>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</si>
  <si>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</si>
  <si>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</si>
  <si>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</si>
  <si>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</si>
  <si>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</si>
  <si>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</si>
  <si>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</si>
  <si>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</si>
  <si>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</si>
  <si>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</si>
  <si>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</si>
  <si>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</si>
  <si>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</si>
  <si>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</si>
  <si>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</si>
  <si>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</si>
  <si>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</si>
  <si>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</si>
  <si>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</si>
  <si>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</si>
  <si>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</si>
  <si>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</si>
  <si>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</si>
  <si>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</si>
  <si>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</si>
  <si>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</si>
  <si>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</si>
  <si>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</si>
  <si>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</si>
  <si>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</si>
  <si>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</si>
  <si>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</si>
  <si>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</si>
  <si>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</si>
  <si>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</si>
  <si>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</si>
  <si>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</si>
  <si>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</si>
  <si>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</si>
  <si>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</si>
  <si>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</si>
  <si>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</si>
  <si>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</si>
  <si>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</si>
  <si>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</si>
  <si>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</si>
  <si>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</si>
  <si>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</si>
  <si>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</si>
  <si>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</si>
  <si>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</si>
  <si>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</si>
  <si>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</si>
  <si>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</si>
  <si>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</si>
  <si>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</si>
  <si>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</si>
  <si>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</si>
  <si>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</si>
  <si>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</si>
  <si>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</si>
  <si>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</si>
  <si>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</si>
  <si>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</si>
  <si>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</si>
  <si>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</si>
  <si>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</si>
  <si>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</si>
  <si>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</si>
  <si>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</si>
  <si>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</si>
  <si>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</si>
  <si>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</si>
  <si>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</si>
  <si>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</si>
  <si>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</si>
  <si>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</si>
  <si>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</si>
  <si>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</si>
  <si>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</si>
  <si>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</si>
  <si>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</si>
  <si>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</si>
  <si>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</si>
  <si>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</si>
  <si>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</si>
  <si>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</si>
  <si>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</si>
  <si>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</si>
  <si>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</si>
  <si>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</si>
  <si>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</si>
  <si>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</si>
  <si>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</si>
  <si>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</si>
  <si>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</si>
  <si>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</si>
  <si>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</si>
  <si>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</si>
  <si>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</si>
  <si>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</si>
  <si>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</si>
  <si>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</si>
  <si>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</si>
  <si>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</si>
  <si>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</si>
  <si>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</si>
  <si>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</si>
  <si>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</si>
  <si>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</si>
  <si>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</si>
  <si>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</si>
  <si>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</si>
  <si>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</si>
  <si>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</si>
  <si>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</si>
  <si>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</si>
  <si>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</si>
  <si>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</si>
  <si>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</si>
  <si>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</si>
  <si>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</si>
  <si>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</si>
  <si>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</si>
  <si>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</si>
  <si>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</si>
  <si>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</si>
  <si>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</si>
  <si>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</si>
  <si>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</si>
  <si>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</si>
  <si>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</si>
  <si>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</si>
  <si>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</si>
  <si>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</si>
  <si>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</si>
  <si>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</si>
  <si>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</si>
  <si>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</si>
  <si>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</si>
  <si>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</si>
  <si>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</si>
  <si>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</si>
  <si>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</si>
  <si>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</si>
  <si>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</si>
  <si>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</si>
  <si>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</si>
  <si>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</si>
  <si>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</si>
  <si>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</si>
  <si>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</si>
  <si>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</si>
  <si>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</si>
  <si>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</si>
  <si>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</si>
  <si>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</si>
  <si>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</si>
  <si>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</si>
  <si>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</si>
  <si>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</si>
  <si>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</si>
  <si>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</si>
  <si>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</si>
  <si>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</si>
  <si>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</si>
  <si>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</si>
  <si>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</si>
  <si>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</si>
  <si>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</si>
  <si>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</si>
  <si>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</si>
  <si>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</si>
  <si>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</si>
  <si>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</si>
  <si>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</si>
  <si>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</si>
  <si>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</si>
  <si>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</si>
  <si>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</si>
  <si>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</si>
  <si>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</si>
  <si>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</si>
  <si>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</si>
  <si>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</si>
  <si>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</si>
  <si>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</si>
  <si>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</si>
  <si>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</si>
  <si>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</si>
  <si>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</si>
  <si>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</si>
  <si>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</si>
  <si>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</si>
  <si>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</si>
  <si>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</si>
  <si>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</si>
  <si>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</si>
  <si>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</si>
  <si>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</si>
  <si>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</si>
  <si>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</si>
  <si>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</si>
  <si>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</si>
  <si>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</si>
  <si>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</si>
  <si>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</si>
  <si>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</si>
  <si>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</si>
  <si>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</si>
  <si>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</si>
  <si>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</si>
  <si>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</si>
  <si>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</si>
  <si>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</si>
  <si>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</si>
  <si>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</si>
  <si>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</si>
  <si>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</si>
  <si>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</si>
  <si>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</si>
  <si>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</si>
  <si>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</si>
  <si>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</si>
  <si>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</si>
  <si>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</si>
  <si>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</si>
  <si>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</si>
  <si>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</si>
  <si>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</si>
  <si>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</si>
  <si>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</si>
  <si>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</si>
  <si>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</si>
  <si>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</si>
  <si>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</si>
  <si>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</si>
  <si>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</si>
  <si>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</si>
  <si>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</si>
  <si>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</si>
  <si>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</si>
  <si>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</si>
  <si>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</si>
  <si>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</si>
  <si>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</si>
  <si>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</si>
  <si>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</si>
  <si>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</si>
  <si>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</si>
  <si>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</si>
  <si>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</si>
  <si>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</si>
  <si>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</si>
  <si>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</si>
  <si>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</si>
  <si>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</si>
  <si>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</si>
  <si>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</si>
  <si>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</si>
  <si>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</si>
  <si>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</si>
  <si>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</si>
  <si>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</si>
  <si>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</si>
  <si>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</si>
  <si>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</si>
  <si>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</si>
  <si>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</si>
  <si>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</si>
  <si>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</si>
  <si>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</si>
  <si>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</si>
  <si>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</si>
  <si>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</si>
  <si>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</si>
  <si>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</si>
  <si>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</si>
  <si>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</si>
  <si>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</si>
  <si>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</si>
  <si>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</si>
  <si>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</si>
  <si>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</si>
  <si>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</si>
  <si>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</si>
  <si>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</si>
  <si>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</si>
  <si>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</si>
  <si>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</si>
  <si>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</si>
  <si>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</si>
  <si>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</si>
  <si>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</si>
  <si>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</si>
  <si>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</si>
  <si>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</si>
  <si>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</si>
  <si>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</si>
  <si>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</si>
  <si>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</si>
  <si>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</si>
  <si>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</si>
  <si>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</si>
  <si>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</si>
  <si>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</si>
  <si>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</si>
  <si>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</si>
  <si>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</si>
  <si>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</si>
  <si>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</si>
  <si>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</si>
  <si>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</si>
  <si>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</si>
  <si>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</si>
  <si>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</si>
  <si>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</si>
  <si>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</si>
  <si>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</si>
  <si>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</si>
  <si>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</si>
  <si>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</si>
  <si>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</si>
  <si>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</si>
  <si>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</si>
  <si>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</si>
  <si>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</si>
  <si>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</si>
  <si>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</si>
  <si>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</si>
  <si>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</si>
  <si>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</si>
  <si>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</si>
  <si>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</si>
  <si>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</si>
  <si>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</si>
  <si>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</si>
  <si>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</si>
  <si>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</si>
  <si>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</si>
  <si>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</si>
  <si>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</si>
  <si>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</si>
  <si>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</si>
  <si>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</si>
  <si>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</si>
  <si>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</si>
  <si>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</si>
  <si>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</si>
  <si>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</si>
  <si>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</si>
  <si>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</si>
  <si>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</si>
  <si>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</si>
  <si>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</si>
  <si>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</si>
  <si>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</si>
  <si>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</si>
  <si>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</si>
  <si>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</si>
  <si>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</si>
  <si>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</si>
  <si>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</si>
  <si>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</si>
  <si>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</si>
  <si>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</si>
  <si>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</si>
  <si>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</si>
  <si>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</si>
  <si>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</si>
  <si>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</si>
  <si>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</si>
  <si>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</si>
  <si>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</si>
  <si>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</si>
  <si>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</si>
  <si>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</si>
  <si>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</si>
  <si>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</si>
  <si>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</si>
  <si>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</si>
  <si>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</si>
  <si>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</si>
  <si>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</si>
  <si>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</si>
  <si>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</si>
  <si>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</si>
  <si>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</si>
  <si>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</si>
  <si>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</si>
  <si>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</si>
  <si>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</si>
  <si>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</si>
  <si>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</si>
  <si>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</si>
  <si>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</si>
  <si>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</si>
  <si>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</si>
  <si>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</si>
  <si>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</si>
  <si>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</si>
  <si>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</si>
  <si>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</si>
  <si>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</si>
  <si>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</si>
  <si>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</si>
  <si>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</si>
  <si>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</si>
  <si>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</si>
  <si>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</si>
  <si>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</si>
  <si>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</si>
  <si>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</si>
  <si>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</si>
  <si>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</si>
  <si>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</si>
  <si>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</si>
  <si>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</si>
  <si>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</si>
  <si>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</si>
  <si>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</si>
  <si>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</si>
  <si>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</si>
  <si>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</si>
  <si>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</si>
  <si>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</si>
  <si>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</si>
  <si>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</si>
  <si>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</si>
  <si>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</si>
  <si>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</si>
  <si>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</si>
  <si>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</si>
  <si>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</si>
  <si>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</si>
  <si>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</si>
  <si>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</si>
  <si>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</si>
  <si>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</si>
  <si>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</si>
  <si>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</si>
  <si>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</si>
  <si>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</si>
  <si>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</si>
  <si>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</si>
  <si>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</si>
  <si>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</si>
  <si>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</si>
  <si>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</si>
  <si>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</si>
  <si>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</si>
  <si>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</si>
  <si>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</si>
  <si>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</si>
  <si>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</si>
  <si>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</si>
  <si>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</si>
  <si>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</si>
  <si>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</si>
  <si>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</si>
  <si>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</si>
  <si>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</si>
  <si>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</si>
  <si>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</si>
  <si>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</si>
  <si>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</si>
  <si>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</si>
  <si>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</si>
  <si>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</si>
  <si>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</si>
  <si>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</si>
  <si>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</si>
  <si>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</si>
  <si>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</si>
  <si>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</si>
  <si>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</si>
  <si>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</si>
  <si>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</si>
  <si>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</si>
  <si>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</si>
  <si>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</si>
  <si>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</si>
  <si>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</si>
  <si>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</si>
  <si>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</si>
  <si>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</si>
  <si>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</si>
  <si>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</si>
  <si>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</si>
  <si>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</si>
  <si>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</si>
  <si>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</si>
  <si>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</si>
  <si>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</si>
  <si>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</si>
  <si>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</si>
  <si>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</si>
  <si>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</si>
  <si>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</si>
  <si>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</si>
  <si>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</si>
  <si>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</si>
  <si>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</si>
  <si>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</si>
  <si>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</si>
  <si>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</si>
  <si>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</si>
  <si>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</si>
  <si>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</si>
  <si>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</si>
  <si>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</si>
  <si>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</si>
  <si>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</si>
  <si>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</si>
  <si>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</si>
  <si>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</si>
  <si>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</si>
  <si>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</si>
  <si>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</si>
  <si>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</si>
  <si>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</si>
  <si>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</si>
  <si>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</si>
  <si>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</si>
  <si>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</si>
  <si>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</si>
  <si>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</si>
  <si>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</si>
  <si>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</si>
  <si>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</si>
  <si>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</si>
  <si>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</si>
  <si>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</si>
  <si>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</si>
  <si>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</si>
  <si>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</si>
  <si>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</si>
  <si>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</si>
  <si>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</si>
  <si>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</si>
  <si>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</si>
  <si>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</si>
  <si>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</si>
  <si>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</si>
  <si>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</si>
  <si>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</si>
  <si>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</si>
  <si>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</si>
  <si>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</si>
  <si>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</si>
  <si>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</si>
  <si>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</si>
  <si>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</si>
  <si>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</si>
  <si>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</si>
  <si>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</si>
  <si>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</si>
  <si>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</si>
  <si>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</si>
  <si>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</si>
  <si>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</si>
  <si>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</si>
  <si>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</si>
  <si>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</si>
  <si>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</si>
  <si>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</si>
  <si>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</si>
  <si>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</si>
  <si>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</si>
  <si>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</si>
  <si>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</si>
  <si>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</si>
  <si>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</si>
  <si>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</si>
  <si>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</si>
  <si>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</si>
  <si>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</si>
  <si>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</si>
  <si>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</si>
  <si>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</si>
  <si>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</si>
  <si>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</si>
  <si>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</si>
  <si>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</si>
  <si>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</si>
  <si>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</si>
  <si>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</si>
  <si>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</si>
  <si>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</si>
  <si>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</si>
  <si>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</si>
  <si>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</si>
  <si>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</si>
  <si>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</si>
  <si>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</si>
  <si>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</si>
  <si>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</si>
  <si>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</si>
  <si>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</si>
  <si>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</si>
  <si>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</si>
  <si>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</si>
  <si>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</si>
  <si>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</si>
  <si>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</si>
  <si>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</si>
  <si>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</si>
  <si>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</si>
  <si>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</si>
  <si>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</si>
  <si>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</si>
  <si>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</si>
  <si>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</si>
  <si>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</si>
  <si>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</si>
  <si>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</si>
  <si>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</si>
  <si>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</si>
  <si>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</si>
  <si>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</si>
  <si>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</si>
  <si>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</si>
  <si>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</si>
  <si>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</si>
  <si>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</si>
  <si>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</si>
  <si>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</si>
  <si>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</si>
  <si>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</si>
  <si>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</si>
  <si>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</si>
  <si>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</si>
  <si>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</si>
  <si>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</si>
  <si>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</si>
  <si>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</si>
  <si>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</si>
  <si>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</si>
  <si>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</si>
  <si>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</si>
  <si>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</si>
  <si>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</si>
  <si>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</si>
  <si>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</si>
  <si>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</si>
  <si>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</si>
  <si>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</si>
  <si>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</si>
  <si>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</si>
  <si>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</si>
  <si>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</si>
  <si>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</si>
  <si>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</si>
  <si>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</si>
  <si>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</si>
  <si>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</si>
  <si>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</si>
  <si>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</si>
  <si>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</si>
  <si>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</si>
  <si>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</si>
  <si>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</si>
  <si>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</si>
  <si>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</si>
  <si>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</si>
  <si>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</si>
  <si>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</si>
  <si>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</si>
  <si>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</si>
  <si>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</si>
  <si>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</si>
  <si>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</si>
  <si>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</si>
  <si>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</si>
  <si>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</si>
  <si>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</si>
  <si>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</si>
  <si>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</si>
  <si>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</si>
  <si>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</si>
  <si>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</si>
  <si>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</si>
  <si>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</si>
  <si>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</si>
  <si>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</si>
  <si>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</si>
  <si>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</si>
  <si>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</si>
  <si>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</si>
  <si>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</si>
  <si>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</si>
  <si>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</si>
  <si>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</si>
  <si>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</si>
  <si>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</si>
  <si>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</si>
  <si>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</si>
  <si>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</si>
  <si>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</si>
  <si>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</si>
  <si>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</si>
  <si>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</si>
  <si>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</si>
  <si>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</si>
  <si>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</si>
  <si>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</si>
  <si>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</si>
  <si>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</si>
  <si>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</si>
  <si>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</si>
  <si>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</si>
  <si>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</si>
  <si>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</si>
  <si>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</si>
  <si>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</si>
  <si>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</si>
  <si>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</si>
  <si>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</si>
  <si>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</si>
  <si>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</si>
  <si>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</si>
  <si>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</si>
  <si>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</si>
  <si>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</si>
  <si>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</si>
  <si>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</si>
  <si>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</si>
  <si>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</si>
  <si>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</si>
  <si>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</si>
  <si>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</si>
  <si>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</si>
  <si>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</si>
  <si>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</si>
  <si>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</si>
  <si>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</si>
  <si>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</si>
  <si>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</si>
  <si>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</si>
  <si>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</si>
  <si>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</si>
  <si>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</si>
  <si>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</si>
  <si>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</si>
  <si>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</si>
  <si>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</si>
  <si>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</si>
  <si>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</si>
  <si>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</si>
  <si>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</si>
  <si>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</si>
  <si>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</si>
  <si>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</si>
  <si>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</si>
  <si>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</si>
  <si>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</si>
  <si>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</si>
  <si>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</si>
  <si>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</si>
  <si>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</si>
  <si>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</si>
  <si>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</si>
  <si>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</si>
  <si>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</si>
  <si>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</si>
  <si>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</si>
  <si>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</si>
  <si>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</si>
  <si>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</si>
  <si>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</si>
  <si>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</si>
  <si>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</si>
  <si>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</si>
  <si>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</si>
  <si>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</si>
  <si>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</si>
  <si>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</si>
  <si>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</si>
  <si>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</si>
  <si>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</si>
  <si>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</si>
  <si>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</si>
  <si>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</si>
  <si>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</si>
  <si>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</si>
  <si>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</si>
  <si>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</si>
  <si>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</si>
  <si>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</si>
  <si>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</si>
  <si>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</si>
  <si>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</si>
  <si>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</si>
  <si>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</si>
  <si>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</si>
  <si>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</si>
  <si>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</si>
  <si>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</si>
  <si>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</si>
  <si>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</si>
  <si>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</si>
  <si>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</si>
  <si>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</si>
  <si>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</si>
  <si>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</si>
  <si>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</si>
  <si>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</si>
  <si>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</si>
  <si>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</si>
  <si>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</si>
  <si>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</si>
  <si>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</si>
  <si>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</si>
  <si>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</si>
  <si>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</si>
  <si>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</si>
  <si>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</si>
  <si>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</si>
  <si>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</si>
  <si>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</si>
  <si>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</si>
  <si>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</si>
  <si>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</si>
  <si>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</si>
  <si>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</si>
  <si>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</si>
  <si>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</si>
  <si>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</si>
  <si>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</si>
  <si>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</si>
  <si>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</si>
  <si>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</si>
  <si>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</si>
  <si>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</si>
  <si>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</si>
  <si>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</si>
  <si>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</si>
  <si>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</si>
  <si>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</si>
  <si>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</si>
  <si>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</si>
  <si>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</si>
  <si>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</si>
  <si>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</si>
  <si>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</si>
  <si>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</si>
  <si>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</si>
  <si>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</si>
  <si>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</si>
  <si>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</si>
  <si>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</si>
  <si>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</si>
  <si>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</si>
  <si>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</si>
  <si>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</si>
  <si>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</si>
  <si>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</si>
  <si>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</si>
  <si>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</si>
  <si>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</si>
  <si>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</si>
  <si>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</si>
  <si>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</si>
  <si>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</si>
  <si>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</si>
  <si>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</si>
  <si>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</si>
  <si>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</si>
  <si>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</si>
  <si>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</si>
  <si>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</si>
  <si>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</si>
  <si>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</si>
  <si>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</si>
  <si>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</si>
  <si>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</si>
  <si>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</si>
  <si>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</si>
  <si>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</si>
  <si>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</si>
  <si>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</si>
  <si>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</si>
  <si>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</si>
  <si>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</si>
  <si>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</si>
  <si>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</si>
  <si>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</si>
  <si>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</si>
  <si>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</si>
  <si>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</si>
  <si>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</si>
  <si>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</si>
  <si>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</si>
  <si>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</si>
  <si>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</si>
  <si>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</si>
  <si>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</si>
  <si>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</si>
  <si>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</si>
  <si>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</si>
  <si>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</si>
  <si>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</si>
  <si>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</si>
  <si>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</si>
  <si>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</si>
  <si>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</si>
  <si>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</si>
  <si>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</si>
  <si>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</si>
  <si>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</si>
  <si>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</si>
  <si>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</si>
  <si>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</si>
  <si>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</si>
  <si>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</si>
  <si>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</si>
  <si>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</si>
  <si>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</si>
  <si>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</si>
  <si>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</si>
  <si>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</si>
  <si>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</si>
  <si>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</si>
  <si>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</si>
  <si>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</si>
  <si>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</si>
  <si>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</si>
  <si>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</si>
  <si>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</si>
  <si>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</si>
  <si>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</si>
  <si>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</si>
  <si>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</si>
  <si>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</si>
  <si>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</si>
  <si>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</si>
  <si>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</si>
  <si>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</si>
  <si>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</si>
  <si>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</si>
  <si>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</si>
  <si>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</si>
  <si>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</si>
  <si>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</si>
  <si>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</si>
  <si>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</si>
  <si>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</si>
  <si>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</si>
  <si>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</si>
  <si>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</si>
  <si>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</si>
  <si>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</si>
  <si>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</si>
  <si>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</si>
  <si>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</si>
  <si>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</si>
  <si>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</si>
  <si>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</si>
  <si>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</si>
  <si>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</si>
  <si>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</si>
  <si>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</si>
  <si>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</si>
  <si>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</si>
  <si>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</si>
  <si>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</si>
  <si>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</si>
  <si>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</si>
  <si>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</si>
  <si>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</si>
  <si>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</si>
  <si>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</si>
  <si>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</si>
  <si>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</si>
  <si>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</si>
  <si>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</si>
  <si>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</si>
  <si>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</si>
  <si>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</si>
  <si>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</si>
  <si>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</si>
  <si>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</si>
  <si>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</si>
  <si>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</si>
  <si>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</si>
  <si>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</si>
  <si>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</si>
  <si>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</si>
  <si>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</si>
  <si>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</si>
  <si>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</si>
  <si>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</si>
  <si>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</si>
  <si>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</si>
  <si>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</si>
  <si>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</si>
  <si>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</si>
  <si>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</si>
  <si>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</si>
  <si>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</si>
  <si>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</si>
  <si>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</si>
  <si>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</si>
  <si>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</si>
  <si>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</si>
  <si>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</si>
  <si>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</si>
  <si>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</si>
  <si>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</si>
  <si>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</si>
  <si>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</si>
  <si>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</si>
  <si>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</si>
  <si>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</si>
  <si>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</si>
  <si>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</si>
  <si>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</si>
  <si>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</si>
  <si>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</si>
  <si>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</si>
  <si>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</si>
  <si>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</si>
  <si>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</si>
  <si>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</si>
  <si>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</si>
  <si>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</si>
  <si>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</si>
  <si>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</si>
  <si>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</si>
  <si>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</si>
  <si>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</si>
  <si>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</si>
  <si>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</si>
  <si>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</si>
  <si>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</si>
  <si>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</si>
  <si>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</si>
  <si>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</si>
  <si>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</si>
  <si>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</si>
  <si>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</si>
  <si>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</si>
  <si>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</si>
  <si>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</si>
  <si>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</si>
  <si>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</si>
  <si>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</si>
  <si>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</si>
  <si>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</si>
  <si>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</si>
  <si>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</si>
  <si>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</si>
  <si>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</si>
  <si>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</si>
  <si>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</si>
  <si>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</si>
  <si>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</si>
  <si>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</si>
  <si>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</si>
  <si>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</si>
  <si>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</si>
  <si>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</si>
  <si>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</si>
  <si>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</si>
  <si>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</si>
  <si>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</si>
  <si>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</si>
  <si>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</si>
  <si>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</si>
  <si>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</si>
  <si>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</si>
  <si>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</si>
  <si>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</si>
  <si>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</si>
  <si>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</si>
  <si>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</si>
  <si>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</si>
  <si>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</si>
  <si>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</si>
  <si>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</si>
  <si>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</si>
  <si>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</si>
  <si>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</si>
  <si>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</si>
  <si>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</si>
  <si>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</si>
  <si>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</si>
  <si>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</si>
  <si>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</si>
  <si>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</si>
  <si>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</si>
  <si>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</si>
  <si>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</si>
  <si>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</si>
  <si>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</si>
  <si>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</si>
  <si>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</si>
  <si>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</si>
  <si>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</si>
  <si>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</si>
  <si>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</si>
  <si>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</si>
  <si>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</si>
  <si>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</si>
  <si>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</si>
  <si>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</si>
  <si>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</si>
  <si>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</si>
  <si>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</si>
  <si>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</si>
  <si>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</si>
  <si>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</si>
  <si>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</si>
  <si>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</si>
  <si>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</si>
  <si>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</si>
  <si>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</si>
  <si>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</si>
  <si>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</si>
  <si>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</si>
  <si>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</si>
  <si>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</si>
  <si>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</si>
  <si>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</si>
  <si>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</si>
  <si>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</si>
  <si>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</si>
  <si>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</si>
  <si>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</si>
  <si>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</si>
  <si>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</si>
  <si>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</si>
  <si>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</si>
  <si>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</si>
  <si>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</si>
  <si>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</si>
  <si>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</si>
  <si>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</si>
  <si>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</si>
  <si>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</si>
  <si>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</si>
  <si>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</si>
  <si>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</si>
  <si>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</si>
  <si>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</si>
  <si>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</si>
  <si>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</si>
  <si>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</si>
  <si>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</si>
  <si>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</si>
  <si>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</si>
  <si>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</si>
  <si>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</si>
  <si>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</si>
  <si>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</si>
  <si>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</si>
  <si>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</si>
  <si>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</si>
  <si>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</si>
  <si>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</si>
  <si>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</si>
  <si>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</si>
  <si>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</si>
  <si>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</si>
  <si>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</si>
  <si>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</si>
  <si>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</si>
  <si>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</si>
  <si>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</si>
  <si>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</si>
  <si>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</si>
  <si>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</si>
  <si>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</si>
  <si>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</si>
  <si>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</si>
  <si>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</si>
  <si>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</si>
  <si>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</si>
  <si>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</si>
  <si>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</si>
  <si>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</si>
  <si>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</si>
  <si>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</si>
  <si>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</si>
  <si>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</si>
  <si>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</si>
  <si>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</si>
  <si>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</si>
  <si>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</si>
  <si>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</si>
  <si>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</si>
  <si>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</si>
  <si>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</si>
  <si>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</si>
  <si>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</si>
  <si>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</si>
  <si>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</si>
  <si>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</si>
  <si>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</si>
  <si>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</si>
  <si>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</si>
  <si>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</si>
  <si>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</si>
  <si>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</si>
  <si>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</si>
  <si>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</si>
  <si>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</si>
  <si>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</si>
  <si>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</si>
  <si>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</si>
  <si>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</si>
  <si>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</si>
  <si>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</si>
  <si>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</si>
  <si>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</si>
  <si>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</si>
  <si>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</si>
  <si>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</si>
  <si>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</si>
  <si>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</si>
  <si>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</si>
  <si>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</si>
  <si>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</si>
  <si>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</si>
  <si>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</si>
  <si>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</si>
  <si>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</si>
  <si>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</si>
  <si>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</si>
  <si>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</si>
  <si>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</si>
  <si>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</si>
  <si>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</si>
  <si>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</si>
  <si>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</si>
  <si>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</si>
  <si>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</si>
  <si>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</si>
  <si>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</si>
  <si>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</si>
  <si>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</si>
  <si>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</si>
  <si>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</si>
  <si>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</si>
  <si>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</si>
  <si>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</si>
  <si>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</si>
  <si>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</si>
  <si>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</si>
  <si>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</si>
  <si>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</si>
  <si>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</si>
  <si>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</si>
  <si>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</si>
  <si>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</si>
  <si>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</si>
  <si>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</si>
  <si>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</si>
  <si>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</si>
  <si>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</si>
  <si>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</si>
  <si>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</si>
  <si>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</si>
  <si>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</si>
  <si>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</si>
  <si>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</si>
  <si>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</si>
  <si>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</si>
  <si>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</si>
  <si>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</si>
  <si>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</si>
  <si>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</si>
  <si>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</si>
  <si>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</si>
  <si>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</si>
  <si>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</si>
  <si>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</si>
  <si>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</si>
  <si>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</si>
  <si>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</si>
  <si>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</si>
  <si>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</si>
  <si>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</si>
  <si>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</si>
  <si>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</si>
  <si>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</si>
  <si>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</si>
  <si>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</si>
  <si>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</si>
  <si>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</si>
  <si>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</si>
  <si>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</si>
  <si>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</si>
  <si>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</si>
  <si>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</si>
  <si>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</si>
  <si>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</si>
  <si>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</si>
  <si>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</si>
  <si>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</si>
  <si>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</si>
  <si>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</si>
  <si>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</si>
  <si>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</si>
  <si>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</si>
  <si>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</si>
  <si>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</si>
  <si>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</si>
  <si>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</si>
  <si>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</si>
  <si>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</si>
  <si>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</si>
  <si>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</si>
  <si>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</si>
  <si>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</si>
  <si>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</si>
  <si>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</si>
  <si>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</si>
  <si>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</si>
  <si>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</si>
  <si>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</si>
  <si>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</si>
  <si>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</si>
  <si>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</si>
  <si>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</si>
  <si>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</si>
  <si>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</si>
  <si>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</si>
  <si>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</si>
  <si>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</si>
  <si>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</si>
  <si>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</si>
  <si>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</si>
  <si>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</si>
  <si>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</si>
  <si>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</si>
  <si>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</si>
  <si>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</si>
  <si>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</si>
  <si>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</si>
  <si>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</si>
  <si>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</si>
  <si>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</si>
  <si>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</si>
  <si>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</si>
  <si>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</si>
  <si>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</si>
  <si>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</si>
  <si>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</si>
  <si>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</si>
  <si>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</si>
  <si>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</si>
  <si>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</si>
  <si>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</si>
  <si>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</si>
  <si>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</si>
  <si>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</si>
  <si>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</si>
  <si>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</si>
  <si>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</si>
  <si>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</si>
  <si>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</si>
  <si>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</si>
  <si>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</si>
  <si>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</si>
  <si>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</si>
  <si>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</si>
  <si>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</si>
  <si>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</si>
  <si>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</si>
  <si>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</si>
  <si>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</si>
  <si>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</si>
  <si>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</si>
  <si>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</si>
  <si>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</si>
  <si>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</si>
  <si>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</si>
  <si>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</si>
  <si>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</si>
  <si>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</si>
  <si>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</si>
  <si>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</si>
  <si>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</si>
  <si>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</si>
  <si>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</si>
  <si>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</si>
  <si>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</si>
  <si>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</si>
  <si>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</si>
  <si>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</si>
  <si>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</si>
  <si>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</si>
  <si>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</si>
  <si>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</si>
  <si>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</si>
  <si>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</si>
  <si>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</si>
  <si>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</si>
  <si>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</si>
  <si>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</si>
  <si>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</si>
  <si>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</si>
  <si>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</si>
  <si>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</si>
  <si>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</si>
  <si>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</si>
  <si>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</si>
  <si>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</si>
  <si>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</si>
  <si>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</si>
  <si>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</si>
  <si>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</si>
  <si>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</si>
  <si>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</si>
  <si>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</si>
  <si>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</si>
  <si>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</si>
  <si>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</si>
  <si>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</si>
  <si>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</si>
  <si>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</si>
  <si>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</si>
  <si>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</si>
  <si>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</si>
  <si>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</si>
  <si>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</si>
  <si>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</si>
  <si>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</si>
  <si>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</si>
  <si>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</si>
  <si>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</si>
  <si>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</si>
  <si>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</si>
  <si>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</si>
  <si>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</si>
  <si>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</si>
  <si>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</si>
  <si>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</si>
  <si>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</si>
  <si>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</si>
  <si>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</si>
  <si>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</si>
  <si>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</si>
  <si>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</si>
  <si>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</si>
  <si>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</si>
  <si>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</si>
  <si>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</si>
  <si>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</si>
  <si>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</si>
  <si>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</si>
  <si>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</si>
  <si>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</si>
  <si>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</si>
  <si>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</si>
  <si>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</si>
  <si>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</si>
  <si>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</si>
  <si>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</si>
  <si>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</si>
  <si>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</si>
  <si>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</si>
  <si>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</si>
  <si>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</si>
  <si>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</si>
  <si>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</si>
  <si>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</si>
  <si>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</si>
  <si>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</si>
  <si>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</si>
  <si>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</si>
  <si>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</si>
  <si>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</si>
  <si>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</si>
  <si>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</si>
  <si>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</si>
  <si>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</si>
  <si>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</si>
  <si>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</si>
  <si>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</si>
  <si>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</si>
  <si>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</si>
  <si>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</si>
  <si>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</si>
  <si>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</si>
  <si>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</si>
  <si>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</si>
  <si>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</si>
  <si>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</si>
  <si>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</si>
  <si>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</si>
  <si>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</si>
  <si>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</si>
  <si>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</si>
  <si>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</si>
  <si>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</si>
  <si>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</si>
  <si>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</si>
  <si>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</si>
  <si>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</si>
  <si>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</si>
  <si>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</si>
  <si>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</si>
  <si>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</si>
  <si>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</si>
  <si>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</si>
  <si>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</si>
  <si>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</si>
  <si>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</si>
  <si>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</si>
  <si>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</si>
  <si>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</si>
  <si>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</si>
  <si>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</si>
  <si>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</si>
  <si>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</si>
  <si>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</si>
  <si>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</si>
  <si>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</si>
  <si>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</si>
  <si>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</si>
  <si>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</si>
  <si>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</si>
  <si>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</si>
  <si>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</si>
  <si>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</si>
  <si>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</si>
  <si>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</si>
  <si>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</si>
  <si>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</si>
  <si>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</si>
  <si>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</si>
  <si>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</si>
  <si>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</si>
  <si>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</si>
  <si>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</si>
  <si>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</si>
  <si>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</si>
  <si>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</si>
  <si>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</si>
  <si>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</si>
  <si>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</si>
  <si>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</si>
  <si>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</si>
  <si>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</si>
  <si>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</si>
  <si>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</si>
  <si>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</si>
  <si>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</si>
  <si>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</si>
  <si>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</si>
  <si>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</si>
  <si>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</si>
  <si>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</si>
  <si>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</si>
  <si>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</si>
  <si>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</si>
  <si>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</si>
  <si>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</si>
  <si>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</si>
  <si>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</si>
  <si>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</si>
  <si>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</si>
  <si>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</si>
  <si>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</si>
  <si>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</si>
  <si>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</si>
  <si>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</si>
  <si>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</si>
  <si>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</si>
  <si>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</si>
  <si>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</si>
  <si>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</si>
  <si>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</si>
  <si>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</si>
  <si>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</si>
  <si>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</si>
  <si>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</si>
  <si>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</si>
  <si>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</si>
  <si>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</si>
  <si>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</si>
  <si>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</si>
  <si>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</si>
  <si>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</si>
  <si>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</si>
  <si>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</si>
  <si>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</si>
  <si>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</si>
  <si>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</si>
  <si>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</si>
  <si>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</si>
  <si>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</si>
  <si>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</si>
  <si>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</si>
  <si>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</si>
  <si>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</si>
  <si>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</si>
  <si>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</si>
  <si>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</si>
  <si>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</si>
  <si>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</si>
  <si>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</si>
  <si>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</si>
  <si>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</si>
  <si>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</si>
  <si>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</si>
  <si>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</si>
  <si>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</si>
  <si>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</si>
  <si>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</si>
  <si>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</si>
  <si>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</si>
  <si>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</si>
  <si>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</si>
  <si>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</si>
  <si>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</si>
  <si>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</si>
  <si>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</si>
  <si>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</si>
  <si>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</si>
  <si>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</si>
  <si>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</si>
  <si>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</si>
  <si>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</si>
  <si>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</si>
  <si>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</si>
  <si>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</si>
  <si>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</si>
  <si>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</si>
  <si>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</si>
  <si>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</si>
  <si>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</si>
  <si>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</si>
  <si>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</si>
  <si>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</si>
  <si>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</si>
  <si>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</si>
  <si>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</si>
  <si>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</si>
  <si>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</si>
  <si>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</si>
  <si>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</si>
  <si>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</si>
  <si>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</si>
  <si>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</si>
  <si>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</si>
  <si>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</si>
  <si>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</si>
  <si>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</si>
  <si>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</si>
  <si>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</si>
  <si>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</si>
  <si>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</si>
  <si>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</si>
  <si>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</si>
  <si>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</si>
  <si>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</si>
  <si>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</si>
  <si>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</si>
  <si>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</si>
  <si>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</si>
  <si>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</si>
  <si>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</si>
  <si>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</si>
  <si>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</si>
  <si>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</si>
  <si>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</si>
  <si>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</si>
  <si>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</si>
  <si>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</si>
  <si>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</si>
  <si>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</si>
  <si>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</si>
  <si>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</si>
  <si>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</si>
  <si>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</si>
  <si>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</si>
  <si>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</si>
  <si>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</si>
  <si>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</si>
  <si>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</si>
  <si>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</si>
  <si>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</si>
  <si>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</si>
  <si>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</si>
  <si>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</si>
  <si>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</si>
  <si>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</si>
  <si>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</si>
  <si>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</si>
  <si>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</si>
  <si>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</si>
  <si>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</si>
  <si>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</si>
  <si>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</si>
  <si>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</si>
  <si>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</si>
  <si>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</si>
  <si>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</si>
  <si>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</si>
  <si>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</si>
  <si>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</si>
  <si>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</si>
  <si>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</si>
  <si>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</si>
  <si>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</si>
  <si>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</si>
  <si>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</si>
  <si>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</si>
  <si>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</si>
  <si>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</si>
  <si>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</si>
  <si>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</si>
  <si>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</si>
  <si>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</si>
  <si>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</si>
  <si>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</si>
  <si>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</si>
  <si>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</si>
  <si>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</si>
  <si>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</si>
  <si>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</si>
  <si>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</si>
  <si>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</si>
  <si>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</si>
  <si>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</si>
  <si>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</si>
  <si>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</si>
  <si>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</si>
  <si>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</si>
  <si>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</si>
  <si>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</si>
  <si>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</si>
  <si>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</si>
  <si>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</si>
  <si>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</si>
  <si>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</si>
  <si>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</si>
  <si>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</si>
  <si>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</si>
  <si>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</si>
  <si>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</si>
  <si>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</si>
  <si>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</si>
  <si>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</si>
  <si>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</si>
  <si>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</si>
  <si>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</si>
  <si>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</si>
  <si>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</si>
  <si>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</si>
  <si>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</si>
  <si>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</si>
  <si>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</si>
  <si>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</si>
  <si>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</si>
  <si>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</si>
  <si>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</si>
  <si>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</si>
  <si>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</si>
  <si>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</si>
  <si>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</si>
  <si>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</si>
  <si>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</si>
  <si>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</si>
  <si>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</si>
  <si>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</si>
  <si>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</si>
  <si>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</si>
  <si>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</si>
  <si>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</si>
  <si>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</si>
  <si>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</si>
  <si>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</si>
  <si>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</si>
  <si>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</si>
  <si>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</si>
  <si>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</si>
  <si>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</si>
  <si>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</si>
  <si>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</si>
  <si>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</si>
  <si>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</si>
  <si>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</si>
  <si>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</si>
  <si>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</si>
  <si>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</si>
  <si>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</si>
  <si>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</si>
  <si>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</si>
  <si>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</si>
  <si>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</si>
  <si>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</si>
  <si>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</si>
  <si>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</si>
  <si>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</si>
  <si>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</si>
  <si>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</si>
  <si>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</si>
  <si>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</si>
  <si>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</si>
  <si>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</si>
  <si>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</si>
  <si>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</si>
  <si>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</si>
  <si>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</si>
  <si>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</si>
  <si>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</si>
  <si>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</si>
  <si>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</si>
  <si>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</si>
  <si>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</si>
  <si>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</si>
  <si>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</si>
  <si>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</si>
  <si>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</si>
  <si>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</si>
  <si>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</si>
  <si>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</si>
  <si>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</si>
  <si>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</si>
  <si>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</si>
  <si>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</si>
  <si>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</si>
  <si>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</si>
  <si>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</si>
  <si>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</si>
  <si>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</si>
  <si>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</si>
  <si>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</si>
  <si>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</si>
  <si>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</si>
  <si>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</si>
  <si>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</si>
  <si>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</si>
  <si>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</si>
  <si>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</si>
  <si>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</si>
  <si>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</si>
  <si>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</si>
  <si>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</si>
  <si>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</si>
  <si>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</si>
  <si>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</si>
  <si>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</si>
  <si>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</si>
  <si>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</si>
  <si>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</si>
  <si>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</si>
  <si>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</si>
  <si>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</si>
  <si>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</si>
  <si>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</si>
  <si>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</si>
  <si>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</si>
  <si>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</si>
  <si>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</si>
  <si>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</si>
  <si>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</si>
  <si>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</si>
  <si>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</si>
  <si>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</si>
  <si>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</si>
  <si>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</si>
  <si>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</si>
  <si>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</si>
  <si>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</si>
  <si>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</si>
  <si>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</si>
  <si>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</si>
  <si>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</si>
  <si>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</si>
  <si>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</si>
  <si>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</si>
  <si>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</si>
  <si>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</si>
  <si>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</si>
  <si>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</si>
  <si>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</si>
  <si>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</si>
  <si>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</si>
  <si>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</si>
  <si>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</si>
  <si>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</si>
  <si>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</si>
  <si>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</si>
  <si>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</si>
  <si>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</si>
  <si>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</si>
  <si>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</si>
  <si>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</si>
  <si>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</si>
  <si>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</si>
  <si>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</si>
  <si>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</si>
  <si>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</si>
  <si>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</si>
  <si>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</si>
  <si>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</si>
  <si>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</si>
  <si>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</si>
  <si>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</si>
  <si>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</si>
  <si>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</si>
  <si>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</si>
  <si>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</si>
  <si>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</si>
  <si>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</si>
  <si>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</si>
  <si>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</si>
  <si>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</si>
  <si>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</si>
  <si>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</si>
  <si>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</si>
  <si>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</si>
  <si>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</si>
  <si>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</si>
  <si>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</si>
  <si>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</si>
  <si>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</si>
  <si>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</si>
  <si>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</si>
  <si>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</si>
  <si>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</si>
  <si>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</si>
  <si>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</si>
  <si>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</si>
  <si>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</si>
  <si>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</si>
  <si>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</si>
  <si>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</si>
  <si>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</si>
  <si>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</si>
  <si>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</si>
  <si>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</si>
  <si>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</si>
  <si>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</si>
  <si>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</si>
  <si>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</si>
  <si>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</si>
  <si>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</si>
  <si>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</si>
  <si>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</si>
  <si>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</si>
  <si>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</si>
  <si>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</si>
  <si>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</si>
  <si>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</si>
  <si>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</si>
  <si>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</si>
  <si>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</si>
  <si>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</si>
  <si>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</si>
  <si>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</si>
  <si>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</si>
  <si>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</si>
  <si>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</si>
  <si>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</si>
  <si>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</si>
  <si>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</si>
  <si>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</si>
  <si>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</si>
  <si>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</si>
  <si>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</si>
  <si>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</si>
  <si>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</si>
  <si>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</si>
  <si>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</si>
  <si>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</si>
  <si>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</si>
  <si>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</si>
  <si>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</si>
  <si>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</si>
  <si>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</si>
  <si>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</si>
  <si>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</si>
  <si>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</si>
  <si>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</si>
  <si>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</si>
  <si>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</si>
  <si>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</si>
  <si>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</si>
  <si>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</si>
  <si>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</si>
  <si>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</si>
  <si>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</si>
  <si>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</si>
  <si>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</si>
  <si>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</si>
  <si>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</si>
  <si>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</si>
  <si>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</si>
  <si>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</si>
  <si>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</si>
  <si>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</si>
  <si>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</si>
  <si>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</si>
  <si>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</si>
  <si>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</si>
  <si>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</si>
  <si>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</si>
  <si>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</si>
  <si>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</si>
  <si>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</si>
  <si>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</si>
  <si>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</si>
  <si>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</si>
  <si>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</si>
  <si>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</si>
  <si>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</si>
  <si>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</si>
  <si>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</si>
  <si>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</si>
  <si>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</si>
  <si>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</si>
  <si>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</si>
  <si>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</si>
  <si>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</si>
  <si>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</si>
  <si>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</si>
  <si>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</si>
  <si>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</si>
  <si>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</si>
  <si>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</si>
  <si>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</si>
  <si>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</si>
  <si>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</si>
  <si>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</si>
  <si>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</si>
  <si>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</si>
  <si>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</si>
  <si>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</si>
  <si>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</si>
  <si>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</si>
  <si>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</si>
  <si>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</si>
  <si>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</si>
  <si>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</si>
  <si>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</si>
  <si>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</si>
  <si>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</si>
  <si>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</si>
  <si>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</si>
  <si>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</si>
  <si>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</si>
  <si>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</si>
  <si>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</si>
  <si>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</si>
  <si>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</si>
  <si>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</si>
  <si>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</si>
  <si>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</si>
  <si>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</si>
  <si>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</si>
  <si>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</si>
  <si>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</si>
  <si>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</si>
  <si>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</si>
  <si>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</si>
  <si>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</si>
  <si>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</si>
  <si>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</si>
  <si>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</si>
  <si>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</si>
  <si>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</si>
  <si>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</si>
  <si>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</si>
  <si>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</si>
  <si>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</si>
  <si>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</si>
  <si>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</si>
  <si>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</si>
  <si>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</si>
  <si>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</si>
  <si>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</si>
  <si>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</si>
  <si>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</si>
  <si>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</si>
  <si>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</si>
  <si>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</si>
  <si>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</si>
  <si>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</si>
  <si>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</si>
  <si>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</si>
  <si>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</si>
  <si>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</si>
  <si>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</si>
  <si>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</si>
  <si>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</si>
  <si>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</si>
  <si>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</si>
  <si>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</si>
  <si>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</si>
  <si>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</si>
  <si>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</si>
  <si>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</si>
  <si>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</si>
  <si>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</si>
  <si>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</si>
  <si>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</si>
  <si>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</si>
  <si>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</si>
  <si>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</si>
  <si>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</si>
  <si>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</si>
  <si>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</si>
  <si>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</si>
  <si>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</si>
  <si>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</si>
  <si>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</si>
  <si>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</si>
  <si>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</si>
  <si>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</si>
  <si>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</si>
  <si>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</si>
  <si>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</si>
  <si>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</si>
  <si>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</si>
  <si>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</si>
  <si>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</si>
  <si>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</si>
  <si>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</si>
  <si>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</si>
  <si>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</si>
  <si>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</si>
  <si>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</si>
  <si>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</si>
  <si>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</si>
  <si>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</si>
  <si>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</si>
  <si>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</si>
  <si>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</si>
  <si>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</si>
  <si>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</si>
  <si>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</si>
  <si>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</si>
  <si>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</si>
  <si>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</si>
  <si>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</si>
  <si>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</si>
  <si>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</si>
  <si>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</si>
  <si>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</si>
  <si>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</si>
  <si>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</si>
  <si>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</si>
  <si>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</si>
  <si>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</si>
  <si>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</si>
  <si>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</si>
  <si>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</si>
  <si>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</si>
  <si>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</si>
  <si>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</si>
  <si>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</si>
  <si>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</si>
  <si>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</si>
  <si>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</si>
  <si>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</si>
  <si>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</si>
  <si>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</si>
  <si>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</si>
  <si>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</si>
  <si>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</si>
  <si>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</si>
  <si>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</si>
  <si>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</si>
  <si>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</si>
  <si>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</si>
  <si>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</si>
  <si>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</si>
  <si>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</si>
  <si>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</si>
  <si>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</si>
  <si>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</si>
  <si>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</si>
  <si>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</si>
  <si>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</si>
  <si>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</si>
  <si>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</si>
  <si>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</si>
  <si>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</si>
  <si>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</si>
  <si>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</si>
  <si>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</si>
  <si>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</si>
  <si>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</si>
  <si>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</si>
  <si>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</si>
  <si>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</si>
  <si>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</si>
  <si>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</si>
  <si>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</si>
  <si>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</si>
  <si>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</si>
  <si>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</si>
  <si>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</si>
  <si>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</si>
  <si>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</si>
  <si>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</si>
  <si>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</si>
  <si>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</si>
  <si>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</si>
  <si>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</si>
  <si>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</si>
  <si>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</si>
  <si>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</si>
  <si>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</si>
  <si>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</si>
  <si>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</si>
  <si>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</si>
  <si>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</si>
  <si>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</si>
  <si>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</si>
  <si>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</si>
  <si>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</si>
  <si>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</si>
  <si>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</si>
  <si>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</si>
  <si>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</si>
  <si>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</si>
  <si>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</si>
  <si>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</si>
  <si>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</si>
  <si>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</si>
  <si>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</si>
  <si>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</si>
  <si>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</si>
  <si>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</si>
  <si>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</si>
  <si>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</si>
  <si>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</si>
  <si>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</si>
  <si>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</si>
  <si>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</si>
  <si>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</si>
  <si>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</si>
  <si>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</si>
  <si>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</si>
  <si>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</si>
  <si>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</si>
  <si>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</si>
  <si>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</si>
  <si>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</si>
  <si>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</si>
  <si>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</si>
  <si>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</si>
  <si>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</si>
  <si>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</si>
  <si>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</si>
  <si>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</si>
  <si>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</si>
  <si>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</si>
  <si>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</si>
  <si>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</si>
  <si>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</si>
  <si>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</si>
  <si>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</si>
  <si>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</si>
  <si>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</si>
  <si>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</si>
  <si>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</si>
  <si>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</si>
  <si>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</si>
  <si>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</si>
  <si>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</si>
  <si>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</si>
  <si>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</si>
  <si>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</si>
  <si>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</si>
  <si>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</si>
  <si>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</si>
  <si>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</si>
  <si>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</si>
  <si>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</si>
  <si>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</si>
  <si>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</si>
  <si>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</si>
  <si>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</si>
  <si>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</si>
  <si>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</si>
  <si>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</si>
  <si>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</si>
  <si>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</si>
  <si>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</si>
  <si>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</si>
  <si>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</si>
  <si>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</si>
  <si>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</si>
  <si>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</si>
  <si>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</si>
  <si>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</si>
  <si>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</si>
  <si>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</si>
  <si>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</si>
  <si>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</si>
  <si>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</si>
  <si>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</si>
  <si>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</si>
  <si>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</si>
  <si>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</si>
  <si>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</si>
  <si>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</si>
  <si>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</si>
  <si>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</si>
  <si>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</si>
  <si>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</si>
  <si>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</si>
  <si>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</si>
  <si>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</si>
  <si>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</si>
  <si>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</si>
  <si>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</si>
  <si>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</si>
  <si>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</si>
  <si>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</si>
  <si>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</si>
  <si>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</si>
  <si>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</si>
  <si>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</si>
  <si>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</si>
  <si>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</si>
  <si>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</si>
  <si>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</si>
  <si>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</si>
  <si>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</si>
  <si>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</si>
  <si>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</si>
  <si>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</si>
  <si>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</si>
  <si>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</si>
  <si>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</si>
  <si>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</si>
  <si>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</si>
  <si>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</si>
  <si>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</si>
  <si>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</si>
  <si>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</si>
  <si>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</si>
  <si>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</si>
  <si>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</si>
  <si>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</si>
  <si>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</si>
  <si>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</si>
  <si>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</si>
  <si>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</si>
  <si>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</si>
  <si>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</si>
  <si>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</si>
  <si>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</si>
  <si>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</si>
  <si>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</si>
  <si>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</si>
  <si>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</si>
  <si>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</si>
  <si>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</si>
  <si>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</si>
  <si>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</si>
  <si>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</si>
  <si>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</si>
  <si>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</si>
  <si>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</si>
  <si>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</si>
  <si>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</si>
  <si>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</si>
  <si>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</si>
  <si>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</si>
  <si>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</si>
  <si>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</si>
  <si>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</si>
  <si>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</si>
  <si>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</si>
  <si>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</si>
  <si>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</si>
  <si>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</si>
  <si>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</si>
  <si>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</si>
  <si>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</si>
  <si>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</si>
  <si>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</si>
  <si>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</si>
  <si>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</si>
  <si>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</si>
  <si>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</si>
  <si>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</si>
  <si>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</si>
  <si>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</si>
  <si>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</si>
  <si>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</si>
  <si>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</si>
  <si>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</si>
  <si>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</si>
  <si>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</si>
  <si>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</si>
  <si>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</si>
  <si>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</si>
  <si>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</si>
  <si>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</si>
  <si>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</si>
  <si>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</si>
  <si>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</si>
  <si>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</si>
  <si>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</si>
  <si>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</si>
  <si>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</si>
  <si>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</si>
  <si>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</si>
  <si>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</si>
  <si>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</si>
  <si>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</si>
  <si>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</si>
  <si>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</si>
  <si>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</si>
  <si>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</si>
  <si>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</si>
  <si>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</si>
  <si>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</si>
  <si>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</si>
  <si>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</si>
  <si>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</si>
  <si>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</si>
  <si>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</si>
  <si>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</si>
  <si>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</si>
  <si>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</si>
  <si>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</si>
  <si>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</si>
  <si>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</si>
  <si>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</si>
  <si>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</si>
  <si>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</si>
  <si>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</si>
  <si>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</si>
  <si>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</si>
  <si>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</si>
  <si>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</si>
  <si>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</si>
  <si>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</si>
  <si>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</si>
  <si>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</si>
  <si>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</si>
  <si>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</si>
  <si>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</si>
  <si>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</si>
  <si>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</si>
  <si>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</si>
  <si>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</si>
  <si>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</si>
  <si>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</si>
  <si>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</si>
  <si>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</si>
  <si>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</si>
  <si>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</si>
  <si>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</si>
  <si>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</si>
  <si>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</si>
  <si>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</si>
  <si>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</si>
  <si>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</si>
  <si>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</si>
  <si>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</si>
  <si>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</si>
  <si>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</si>
  <si>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</si>
  <si>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</si>
  <si>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</si>
  <si>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</si>
  <si>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</si>
  <si>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</si>
  <si>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</si>
  <si>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</si>
  <si>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</si>
  <si>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</si>
  <si>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</si>
  <si>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</si>
  <si>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</si>
  <si>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</si>
  <si>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</si>
  <si>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</si>
  <si>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</si>
  <si>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</si>
  <si>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</si>
  <si>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</si>
  <si>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</si>
  <si>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</si>
  <si>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</si>
  <si>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</si>
  <si>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</si>
  <si>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</si>
  <si>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</si>
  <si>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</si>
  <si>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</si>
  <si>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</si>
  <si>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</si>
  <si>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</si>
  <si>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</si>
  <si>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</si>
  <si>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</si>
  <si>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</si>
  <si>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</si>
  <si>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</si>
  <si>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</si>
  <si>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</si>
  <si>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</si>
  <si>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</si>
  <si>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</si>
  <si>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</si>
  <si>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</si>
  <si>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</si>
  <si>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</si>
  <si>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</si>
  <si>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</si>
  <si>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</si>
  <si>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</si>
  <si>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</si>
  <si>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</si>
  <si>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</si>
  <si>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</si>
  <si>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</si>
  <si>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</si>
  <si>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</si>
  <si>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</si>
  <si>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</si>
  <si>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</si>
  <si>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</si>
  <si>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</si>
  <si>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</si>
  <si>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</si>
  <si>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</si>
  <si>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</si>
  <si>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</si>
  <si>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</si>
  <si>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</si>
  <si>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</si>
  <si>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</si>
  <si>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</si>
  <si>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</si>
  <si>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</si>
  <si>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</si>
  <si>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</si>
  <si>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</si>
  <si>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</si>
  <si>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</si>
  <si>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</si>
  <si>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</si>
  <si>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</si>
  <si>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</si>
  <si>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</si>
  <si>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</si>
  <si>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</si>
  <si>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</si>
  <si>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</si>
  <si>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</si>
  <si>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</si>
  <si>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</si>
  <si>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</si>
  <si>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</si>
  <si>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</si>
  <si>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</si>
  <si>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</si>
  <si>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</si>
  <si>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</si>
  <si>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</si>
  <si>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</si>
  <si>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</si>
  <si>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</si>
  <si>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</si>
  <si>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</si>
  <si>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</si>
  <si>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</si>
  <si>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</si>
  <si>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</si>
  <si>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</si>
  <si>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</si>
  <si>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</si>
  <si>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</si>
  <si>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</si>
  <si>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</si>
  <si>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</si>
  <si>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</si>
  <si>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</si>
  <si>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</si>
  <si>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</si>
  <si>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</si>
  <si>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</si>
  <si>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</si>
  <si>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2017.03.30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</si>
  <si>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</si>
  <si>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</si>
  <si>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</si>
  <si>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</si>
  <si>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</si>
  <si>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</si>
  <si>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</si>
  <si>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</si>
  <si>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</si>
  <si>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</si>
  <si>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</si>
  <si>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</si>
  <si>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</si>
  <si>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</si>
  <si>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</si>
  <si>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</si>
  <si>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</si>
  <si>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</si>
  <si>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</si>
  <si>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</si>
  <si>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</si>
  <si>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</si>
  <si>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</si>
  <si>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</si>
  <si>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</si>
  <si>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</si>
  <si>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</si>
  <si>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</si>
  <si>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</si>
  <si>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</si>
  <si>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</si>
  <si>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</si>
  <si>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</si>
  <si>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</si>
  <si>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</si>
  <si>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</si>
  <si>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2017.05.19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</si>
  <si>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</si>
  <si>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</si>
  <si>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</si>
  <si>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</si>
  <si>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</si>
  <si>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</si>
  <si>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</si>
  <si>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2017.04.07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</si>
  <si>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</si>
  <si>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</si>
  <si>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</si>
  <si>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</si>
  <si>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</si>
  <si>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</si>
  <si>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</si>
  <si>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</si>
  <si>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</si>
  <si>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</si>
  <si>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</si>
  <si>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</si>
  <si>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</si>
  <si>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</si>
  <si>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</si>
  <si>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</si>
  <si>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</si>
  <si>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</si>
  <si>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</si>
  <si>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</si>
  <si>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</si>
  <si>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</si>
  <si>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</si>
  <si>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</si>
  <si>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</si>
  <si>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</si>
  <si>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</si>
  <si>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</si>
  <si>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</si>
  <si>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</si>
  <si>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</si>
  <si>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</si>
  <si>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</si>
  <si>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</si>
  <si>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</si>
  <si>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</si>
  <si>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</si>
  <si>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</si>
  <si>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</si>
  <si>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</si>
  <si>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</si>
  <si>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</si>
  <si>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</si>
  <si>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</si>
  <si>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</si>
  <si>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</si>
  <si>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</si>
  <si>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</si>
  <si>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</si>
  <si>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</si>
  <si>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</si>
  <si>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</si>
  <si>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</si>
  <si>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</si>
  <si>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</si>
  <si>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</si>
  <si>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</si>
  <si>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</si>
  <si>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</si>
  <si>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</si>
  <si>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</si>
  <si>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</si>
  <si>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</si>
  <si>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</si>
  <si>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</si>
  <si>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</si>
  <si>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</si>
  <si>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</si>
  <si>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</si>
  <si>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</si>
  <si>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</si>
  <si>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</si>
  <si>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</si>
  <si>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</si>
  <si>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</si>
  <si>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</si>
  <si>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</si>
  <si>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</si>
  <si>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</si>
  <si>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</si>
  <si>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</si>
  <si>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</si>
  <si>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</si>
  <si>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</si>
  <si>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</si>
  <si>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</si>
  <si>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</si>
  <si>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</si>
  <si>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</si>
  <si>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</si>
  <si>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</si>
  <si>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</si>
  <si>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</si>
  <si>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</si>
  <si>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</si>
  <si>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</si>
  <si>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</si>
  <si>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</si>
  <si>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</si>
  <si>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</si>
  <si>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</si>
  <si>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</si>
  <si>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</si>
  <si>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</si>
  <si>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</si>
  <si>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</si>
  <si>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</si>
  <si>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</si>
  <si>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</si>
  <si>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2017.05.11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</si>
  <si>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</si>
  <si>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</si>
  <si>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</si>
  <si>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</si>
  <si>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</si>
  <si>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</si>
  <si>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</si>
  <si>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</si>
  <si>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</si>
  <si>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</si>
  <si>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</si>
  <si>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</si>
  <si>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</si>
  <si>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</si>
  <si>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</si>
  <si>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</si>
  <si>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</si>
  <si>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</si>
  <si>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</si>
  <si>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</si>
  <si>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</si>
  <si>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2017.12.01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</si>
  <si>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</si>
  <si>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</si>
  <si>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</si>
  <si>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</si>
  <si>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</si>
  <si>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</si>
  <si>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</si>
  <si>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</si>
  <si>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</si>
  <si>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</si>
  <si>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</si>
  <si>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</si>
  <si>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</si>
  <si>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</si>
  <si>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</si>
  <si>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</si>
  <si>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</si>
  <si>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</si>
  <si>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</si>
  <si>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</si>
  <si>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</si>
  <si>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</si>
  <si>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</si>
  <si>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</si>
  <si>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</si>
  <si>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</si>
  <si>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</si>
  <si>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</si>
  <si>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</si>
  <si>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</si>
  <si>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</si>
  <si>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</si>
  <si>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</si>
  <si>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</si>
  <si>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</si>
  <si>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</si>
  <si>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</si>
  <si>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</si>
  <si>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</si>
  <si>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</si>
  <si>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</si>
  <si>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</si>
  <si>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</si>
  <si>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</si>
  <si>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</si>
  <si>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</si>
  <si>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</si>
  <si>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</si>
  <si>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</si>
  <si>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</si>
  <si>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</si>
  <si>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</si>
  <si>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</si>
  <si>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</si>
  <si>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</si>
  <si>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</si>
  <si>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</si>
  <si>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</si>
  <si>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</si>
  <si>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</si>
  <si>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</si>
  <si>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</si>
  <si>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</si>
  <si>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</si>
  <si>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</si>
  <si>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</si>
  <si>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</si>
  <si>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</si>
  <si>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</si>
  <si>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</si>
  <si>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</si>
  <si>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</si>
  <si>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</si>
  <si>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</si>
  <si>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</si>
  <si>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</si>
  <si>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</si>
  <si>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</si>
  <si>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</si>
  <si>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</si>
  <si>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</si>
  <si>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</si>
  <si>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</si>
  <si>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</si>
  <si>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</si>
  <si>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</si>
  <si>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</si>
  <si>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</si>
  <si>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</si>
  <si>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</si>
  <si>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</si>
  <si>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</si>
  <si>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</si>
  <si>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</si>
  <si>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</si>
  <si>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</si>
  <si>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</si>
  <si>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</si>
  <si>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</si>
  <si>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</si>
  <si>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</si>
  <si>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</si>
  <si>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</si>
  <si>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</si>
  <si>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</si>
  <si>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</si>
  <si>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</si>
  <si>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</si>
  <si>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</si>
  <si>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</si>
  <si>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</si>
  <si>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</si>
  <si>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</si>
  <si>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</si>
  <si>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</si>
  <si>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</si>
  <si>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</si>
  <si>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</si>
  <si>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</si>
  <si>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</si>
  <si>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</si>
  <si>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</si>
  <si>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</si>
  <si>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</si>
  <si>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</si>
  <si>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</si>
  <si>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</si>
  <si>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</si>
  <si>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</si>
  <si>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</si>
  <si>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台銀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</si>
  <si>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</si>
  <si>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</si>
  <si>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</si>
  <si>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</si>
  <si>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</si>
  <si>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</si>
  <si>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</si>
  <si>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</si>
  <si>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</si>
  <si>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</si>
  <si>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</si>
  <si>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</si>
  <si>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</si>
  <si>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</si>
  <si>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</si>
  <si>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</si>
  <si>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</si>
  <si>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</si>
  <si>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</si>
  <si>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</si>
  <si>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</si>
  <si>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</si>
  <si>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</si>
  <si>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</si>
  <si>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</si>
  <si>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</si>
  <si>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</si>
  <si>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</si>
  <si>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</si>
  <si>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</si>
  <si>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</si>
  <si>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</si>
  <si>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</si>
  <si>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</si>
  <si>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</si>
  <si>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</si>
  <si>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</si>
  <si>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</si>
  <si>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</si>
  <si>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</si>
  <si>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</si>
  <si>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</si>
  <si>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</si>
  <si>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</si>
  <si>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</si>
  <si>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</si>
  <si>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</si>
  <si>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</si>
  <si>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</si>
  <si>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</si>
  <si>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</si>
  <si>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</si>
  <si>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</si>
  <si>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</si>
  <si>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</si>
  <si>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</si>
  <si>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</si>
  <si>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</si>
  <si>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</si>
  <si>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</si>
  <si>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</si>
  <si>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</si>
  <si>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</si>
  <si>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</si>
  <si>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</si>
  <si>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</si>
  <si>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</si>
  <si>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</si>
  <si>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</si>
  <si>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</si>
  <si>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</si>
  <si>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</si>
  <si>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</si>
  <si>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</si>
  <si>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</si>
  <si>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</si>
  <si>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</si>
  <si>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</si>
  <si>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</si>
  <si>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</si>
  <si>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</si>
  <si>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</si>
  <si>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</si>
  <si>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</si>
  <si>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</si>
  <si>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</si>
  <si>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</si>
  <si>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</si>
  <si>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</si>
  <si>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</si>
  <si>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</si>
  <si>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</si>
  <si>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</si>
  <si>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</si>
  <si>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</si>
  <si>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</si>
  <si>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</si>
  <si>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</si>
  <si>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</si>
  <si>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</si>
  <si>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</si>
  <si>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</si>
  <si>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</si>
  <si>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</si>
  <si>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</si>
  <si>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</si>
  <si>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</si>
  <si>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</si>
  <si>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</si>
  <si>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</si>
  <si>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</si>
  <si>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</si>
  <si>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</si>
  <si>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</si>
  <si>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</si>
  <si>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</si>
  <si>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</si>
  <si>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</si>
  <si>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</si>
  <si>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</si>
  <si>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</si>
  <si>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</si>
  <si>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</si>
  <si>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</si>
  <si>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</si>
  <si>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</si>
  <si>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</si>
  <si>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</si>
  <si>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</si>
  <si>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</si>
  <si>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</si>
  <si>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</si>
  <si>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</si>
  <si>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</si>
  <si>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</si>
  <si>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</si>
  <si>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</si>
  <si>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</si>
  <si>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</si>
  <si>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</si>
  <si>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</si>
  <si>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</si>
  <si>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</si>
  <si>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</si>
  <si>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</si>
  <si>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</si>
  <si>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</si>
  <si>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</si>
  <si>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</si>
  <si>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</si>
  <si>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</si>
  <si>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</si>
  <si>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</si>
  <si>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</si>
  <si>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</si>
  <si>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</si>
  <si>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</si>
  <si>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</si>
  <si>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</si>
  <si>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</si>
  <si>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</si>
  <si>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</si>
  <si>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</si>
  <si>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</si>
  <si>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</si>
  <si>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</si>
  <si>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</si>
  <si>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</si>
  <si>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</si>
  <si>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</si>
  <si>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</si>
  <si>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</si>
  <si>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</si>
  <si>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</si>
  <si>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</si>
  <si>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</si>
  <si>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</si>
  <si>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</si>
  <si>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</si>
  <si>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</si>
  <si>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</si>
  <si>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</si>
  <si>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</si>
  <si>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</si>
  <si>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</si>
  <si>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</si>
  <si>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</si>
  <si>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</si>
  <si>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</si>
  <si>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</si>
  <si>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</si>
  <si>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</si>
  <si>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</si>
  <si>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</si>
  <si>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</si>
  <si>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</si>
  <si>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</si>
  <si>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</si>
  <si>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</si>
  <si>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</si>
  <si>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</si>
  <si>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</si>
  <si>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</si>
  <si>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</si>
  <si>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</si>
  <si>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</si>
  <si>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</si>
  <si>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</si>
  <si>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</si>
  <si>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</si>
  <si>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</si>
  <si>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</si>
  <si>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</si>
  <si>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</si>
  <si>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</si>
  <si>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</si>
  <si>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</si>
  <si>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</si>
  <si>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</si>
  <si>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</si>
  <si>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</si>
  <si>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</si>
  <si>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</si>
  <si>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</si>
  <si>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</si>
  <si>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</si>
  <si>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</si>
  <si>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</si>
  <si>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</si>
  <si>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</si>
  <si>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</si>
  <si>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</si>
  <si>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</si>
  <si>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</si>
  <si>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</si>
  <si>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</si>
  <si>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</si>
  <si>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</si>
  <si>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</si>
  <si>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</si>
  <si>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</si>
  <si>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</si>
  <si>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</si>
  <si>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</si>
  <si>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</si>
  <si>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</si>
  <si>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</si>
  <si>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</si>
  <si>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</si>
  <si>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</si>
  <si>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</si>
  <si>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</si>
  <si>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</si>
  <si>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</si>
  <si>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</si>
  <si>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</si>
  <si>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</si>
  <si>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</si>
  <si>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</si>
  <si>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</si>
  <si>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</si>
  <si>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</si>
  <si>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</si>
  <si>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</si>
  <si>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</si>
  <si>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</si>
  <si>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</si>
  <si>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</si>
  <si>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</si>
  <si>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</si>
  <si>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</si>
  <si>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</si>
  <si>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</si>
  <si>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</si>
  <si>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</si>
  <si>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</si>
  <si>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</si>
  <si>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</si>
  <si>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</si>
  <si>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</si>
  <si>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</si>
  <si>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</si>
  <si>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</si>
  <si>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</si>
  <si>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</si>
  <si>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</si>
  <si>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</si>
  <si>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</si>
  <si>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</si>
  <si>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</si>
  <si>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</si>
  <si>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衛生紙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</si>
  <si>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</si>
  <si>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</si>
  <si>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</si>
  <si>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</si>
  <si>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</si>
  <si>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</si>
  <si>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</si>
  <si>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</si>
  <si>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</si>
  <si>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</si>
  <si>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</si>
  <si>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</si>
  <si>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</si>
  <si>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</si>
  <si>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</si>
  <si>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</si>
  <si>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</si>
  <si>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</si>
  <si>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</si>
  <si>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</si>
  <si>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</si>
  <si>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</si>
  <si>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</si>
  <si>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</si>
  <si>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</si>
  <si>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</si>
  <si>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</si>
  <si>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</si>
  <si>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</si>
  <si>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</si>
  <si>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</si>
  <si>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</si>
  <si>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</si>
  <si>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</si>
  <si>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</si>
  <si>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</si>
  <si>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</si>
  <si>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</si>
  <si>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</si>
  <si>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</si>
  <si>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</si>
  <si>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</si>
  <si>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</si>
  <si>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</si>
  <si>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</si>
  <si>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</si>
  <si>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</si>
  <si>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</si>
  <si>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</si>
  <si>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</si>
  <si>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</si>
  <si>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</si>
  <si>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</si>
  <si>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</si>
  <si>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</si>
  <si>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</si>
  <si>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</si>
  <si>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</si>
  <si>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</si>
  <si>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</si>
  <si>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</si>
  <si>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</si>
  <si>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</si>
  <si>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</si>
  <si>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</si>
  <si>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</si>
  <si>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</si>
  <si>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</si>
  <si>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</si>
  <si>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</si>
  <si>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</si>
  <si>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</si>
  <si>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</si>
  <si>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</si>
  <si>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</si>
  <si>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</si>
  <si>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</si>
  <si>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</si>
  <si>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</si>
  <si>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</si>
  <si>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</si>
  <si>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</si>
  <si>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</si>
  <si>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</si>
  <si>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</si>
  <si>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</si>
  <si>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</si>
  <si>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</si>
  <si>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</si>
  <si>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</si>
  <si>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</si>
  <si>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</si>
  <si>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</si>
  <si>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</si>
  <si>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</si>
  <si>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</si>
  <si>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</si>
  <si>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</si>
  <si>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</si>
  <si>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</si>
  <si>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</si>
  <si>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</si>
  <si>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</si>
  <si>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</si>
  <si>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</si>
  <si>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</si>
  <si>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</si>
  <si>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</si>
  <si>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</si>
  <si>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</si>
  <si>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</si>
  <si>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</si>
  <si>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</si>
  <si>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</si>
  <si>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</si>
  <si>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</si>
  <si>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</si>
  <si>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</si>
  <si>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</si>
  <si>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</si>
  <si>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</si>
  <si>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</si>
  <si>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</si>
  <si>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</si>
  <si>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</si>
  <si>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</si>
  <si>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</si>
  <si>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</si>
  <si>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</si>
  <si>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</si>
  <si>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</si>
  <si>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</si>
  <si>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</si>
  <si>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</si>
  <si>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</si>
  <si>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</si>
  <si>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</si>
  <si>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</si>
  <si>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</si>
  <si>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</si>
  <si>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</si>
  <si>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</si>
  <si>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</si>
  <si>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</si>
  <si>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</si>
  <si>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</si>
  <si>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</si>
  <si>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</si>
  <si>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</si>
  <si>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</si>
  <si>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</si>
  <si>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</si>
  <si>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</si>
  <si>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</si>
  <si>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</si>
  <si>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</si>
  <si>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</si>
  <si>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</si>
  <si>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</si>
  <si>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</si>
  <si>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</si>
  <si>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</si>
  <si>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</si>
  <si>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</si>
  <si>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</si>
  <si>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</si>
  <si>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</si>
  <si>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</si>
  <si>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</si>
  <si>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</si>
  <si>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</si>
  <si>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</si>
  <si>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</si>
  <si>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</si>
  <si>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</si>
  <si>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</si>
  <si>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</si>
  <si>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</si>
  <si>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</si>
  <si>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</si>
  <si>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</si>
  <si>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</si>
  <si>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</si>
  <si>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</si>
  <si>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</si>
  <si>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</si>
  <si>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</si>
  <si>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</si>
  <si>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</si>
  <si>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</si>
  <si>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</si>
  <si>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</si>
  <si>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</si>
  <si>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</si>
  <si>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</si>
  <si>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</si>
  <si>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</si>
  <si>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</si>
  <si>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</si>
  <si>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</si>
  <si>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</si>
  <si>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</si>
  <si>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</si>
  <si>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</si>
  <si>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</si>
  <si>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</si>
  <si>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</si>
  <si>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</si>
  <si>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</si>
  <si>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</si>
  <si>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</si>
  <si>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</si>
  <si>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</si>
  <si>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</si>
  <si>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</si>
  <si>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</si>
  <si>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</si>
  <si>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</si>
  <si>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</si>
  <si>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</si>
  <si>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</si>
  <si>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</si>
  <si>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</si>
  <si>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</si>
  <si>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</si>
  <si>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</si>
  <si>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</si>
  <si>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</si>
  <si>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</si>
  <si>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</si>
  <si>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</si>
  <si>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</si>
  <si>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</si>
  <si>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</si>
  <si>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</si>
  <si>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</si>
  <si>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</si>
  <si>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</si>
  <si>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</si>
  <si>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</si>
  <si>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</si>
  <si>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</si>
  <si>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</si>
  <si>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</si>
  <si>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</si>
  <si>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</si>
  <si>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</si>
  <si>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</si>
  <si>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</si>
  <si>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</si>
  <si>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</si>
  <si>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</si>
  <si>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</si>
  <si>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</si>
  <si>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</si>
  <si>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12月管理費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</si>
  <si>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</si>
  <si>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</si>
  <si>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</si>
  <si>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</si>
  <si>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</si>
  <si>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</si>
  <si>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</si>
  <si>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</si>
  <si>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</si>
  <si>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</si>
  <si>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</si>
  <si>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</si>
  <si>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</si>
  <si>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</si>
  <si>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</si>
  <si>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</si>
  <si>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</si>
  <si>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</si>
  <si>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</si>
  <si>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</si>
  <si>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</si>
  <si>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</si>
  <si>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</si>
  <si>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</si>
  <si>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</si>
  <si>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</si>
  <si>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</si>
  <si>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</si>
  <si>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</si>
  <si>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</si>
  <si>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</si>
  <si>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</si>
  <si>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</si>
  <si>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</si>
  <si>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</si>
  <si>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</si>
  <si>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</si>
  <si>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</si>
  <si>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</si>
  <si>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</si>
  <si>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</si>
  <si>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</si>
  <si>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</si>
  <si>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</si>
  <si>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</si>
  <si>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</si>
  <si>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</si>
  <si>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</si>
  <si>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</si>
  <si>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</si>
  <si>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</si>
  <si>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</si>
  <si>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</si>
  <si>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</si>
  <si>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</si>
  <si>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</si>
  <si>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</si>
  <si>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</si>
  <si>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</si>
  <si>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</si>
  <si>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</si>
  <si>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</si>
  <si>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</si>
  <si>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</si>
  <si>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</si>
  <si>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</si>
  <si>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</si>
  <si>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</si>
  <si>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</si>
  <si>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</si>
  <si>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</si>
  <si>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</si>
  <si>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</si>
  <si>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</si>
  <si>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</si>
  <si>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</si>
  <si>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</si>
  <si>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</si>
  <si>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</si>
  <si>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</si>
  <si>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</si>
  <si>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</si>
  <si>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</si>
  <si>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</si>
  <si>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</si>
  <si>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</si>
  <si>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</si>
  <si>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</si>
  <si>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</si>
  <si>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</si>
  <si>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</si>
  <si>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</si>
  <si>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</si>
  <si>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</si>
  <si>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</si>
  <si>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</si>
  <si>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</si>
  <si>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</si>
  <si>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</si>
  <si>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</si>
  <si>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</si>
  <si>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</si>
  <si>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</si>
  <si>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</si>
  <si>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</si>
  <si>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</si>
  <si>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</si>
  <si>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</si>
  <si>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</si>
  <si>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</si>
  <si>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</si>
  <si>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</si>
  <si>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</si>
  <si>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</si>
  <si>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</si>
  <si>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</si>
  <si>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</si>
  <si>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</si>
  <si>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</si>
  <si>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</si>
  <si>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</si>
  <si>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</si>
  <si>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</si>
  <si>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</si>
  <si>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</si>
  <si>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</si>
  <si>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</si>
  <si>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</si>
  <si>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</si>
  <si>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</si>
  <si>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</si>
  <si>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</si>
  <si>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</si>
  <si>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</si>
  <si>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</si>
  <si>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</si>
  <si>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</si>
  <si>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</si>
  <si>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</si>
  <si>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</si>
  <si>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</si>
  <si>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</si>
  <si>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</si>
  <si>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垃圾袋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</si>
  <si>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</si>
  <si>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</si>
  <si>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</si>
  <si>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</si>
  <si>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</si>
  <si>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</si>
  <si>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</si>
  <si>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</si>
  <si>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</si>
  <si>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</si>
  <si>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</si>
  <si>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</si>
  <si>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</si>
  <si>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</si>
  <si>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</si>
  <si>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</si>
  <si>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</si>
  <si>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</si>
  <si>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</si>
  <si>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</si>
  <si>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</si>
  <si>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</si>
  <si>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</si>
  <si>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</si>
  <si>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</si>
  <si>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</si>
  <si>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</si>
  <si>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</si>
  <si>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</si>
  <si>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</si>
  <si>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</si>
  <si>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</si>
  <si>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</si>
  <si>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</si>
  <si>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</si>
  <si>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</si>
  <si>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</si>
  <si>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</si>
  <si>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</si>
  <si>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</si>
  <si>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</si>
  <si>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</si>
  <si>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</si>
  <si>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</si>
  <si>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</si>
  <si>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</si>
  <si>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</si>
  <si>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</si>
  <si>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</si>
  <si>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</si>
  <si>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</si>
  <si>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</si>
  <si>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</si>
  <si>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</si>
  <si>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</si>
  <si>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</si>
  <si>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</si>
  <si>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</si>
  <si>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</si>
  <si>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</si>
  <si>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</si>
  <si>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</si>
  <si>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</si>
  <si>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</si>
  <si>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</si>
  <si>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</si>
  <si>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</si>
  <si>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</si>
  <si>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</si>
  <si>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</si>
  <si>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</si>
  <si>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</si>
  <si>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</si>
  <si>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</si>
  <si>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</si>
  <si>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</si>
  <si>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</si>
  <si>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</si>
  <si>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</si>
  <si>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</si>
  <si>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</si>
  <si>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</si>
  <si>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</si>
  <si>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</si>
  <si>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</si>
  <si>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</si>
  <si>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</si>
  <si>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</si>
  <si>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</si>
  <si>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</si>
  <si>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</si>
  <si>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</si>
  <si>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</si>
  <si>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</si>
  <si>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</si>
  <si>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</si>
  <si>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</si>
  <si>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</si>
  <si>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</si>
  <si>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</si>
  <si>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</si>
  <si>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</si>
  <si>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</si>
  <si>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</si>
  <si>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</si>
  <si>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</si>
  <si>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</si>
  <si>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</si>
  <si>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</si>
  <si>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</si>
  <si>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</si>
  <si>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</si>
  <si>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</si>
  <si>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</si>
  <si>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</si>
  <si>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</si>
  <si>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</si>
  <si>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</si>
  <si>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</si>
  <si>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</si>
  <si>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</si>
  <si>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</si>
  <si>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</si>
  <si>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</si>
  <si>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</si>
  <si>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</si>
  <si>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</si>
  <si>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</si>
  <si>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</si>
  <si>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</si>
  <si>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</si>
  <si>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</si>
  <si>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</si>
  <si>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</si>
  <si>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</si>
  <si>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</si>
  <si>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</si>
  <si>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</si>
  <si>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</si>
  <si>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</si>
  <si>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</si>
  <si>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</si>
  <si>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</si>
  <si>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</si>
  <si>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</si>
  <si>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</si>
  <si>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</si>
  <si>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</si>
  <si>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</si>
  <si>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</si>
  <si>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</si>
  <si>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</si>
  <si>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</si>
  <si>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</si>
  <si>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</si>
  <si>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</si>
  <si>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</si>
  <si>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</si>
  <si>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</si>
  <si>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</si>
  <si>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</si>
  <si>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</si>
  <si>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</si>
  <si>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</si>
  <si>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</si>
  <si>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</si>
  <si>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</si>
  <si>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</si>
  <si>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</si>
  <si>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</si>
  <si>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</si>
  <si>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</si>
  <si>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</si>
  <si>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</si>
  <si>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</si>
  <si>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</si>
  <si>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</si>
  <si>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</si>
  <si>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</si>
  <si>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</si>
  <si>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</si>
  <si>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</si>
  <si>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</si>
  <si>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</si>
  <si>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</si>
  <si>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</si>
  <si>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</si>
  <si>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</si>
  <si>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</si>
  <si>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</si>
  <si>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</si>
  <si>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</si>
  <si>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</si>
  <si>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</si>
  <si>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</si>
  <si>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</si>
  <si>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</si>
  <si>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</si>
  <si>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</si>
  <si>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</si>
  <si>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</si>
  <si>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</si>
  <si>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</si>
  <si>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</si>
  <si>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</si>
  <si>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</si>
  <si>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</si>
  <si>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</si>
  <si>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</si>
  <si>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</si>
  <si>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</si>
  <si>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</si>
  <si>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</si>
  <si>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</si>
  <si>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</si>
  <si>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</si>
  <si>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</si>
  <si>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</si>
  <si>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</si>
  <si>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</si>
  <si>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</si>
  <si>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</si>
  <si>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</si>
  <si>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</si>
  <si>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</si>
  <si>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</si>
  <si>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</si>
  <si>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</si>
  <si>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</si>
  <si>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</si>
  <si>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</si>
  <si>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</si>
  <si>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</si>
  <si>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</si>
  <si>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</si>
  <si>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</si>
  <si>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</si>
  <si>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</si>
  <si>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</si>
  <si>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</si>
  <si>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</si>
  <si>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</si>
  <si>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</si>
  <si>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</si>
  <si>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</si>
  <si>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</si>
  <si>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</si>
  <si>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</si>
  <si>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</si>
  <si>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</si>
  <si>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</si>
  <si>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</si>
  <si>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</si>
  <si>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</si>
  <si>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</si>
  <si>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</si>
  <si>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</si>
  <si>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</si>
  <si>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</si>
  <si>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</si>
  <si>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</si>
  <si>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</si>
  <si>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</si>
  <si>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</si>
  <si>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</si>
  <si>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</si>
  <si>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</si>
  <si>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</si>
  <si>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</si>
  <si>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</si>
  <si>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</si>
  <si>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</si>
  <si>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</si>
  <si>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</si>
  <si>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</si>
  <si>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</si>
  <si>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</si>
  <si>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</si>
  <si>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</si>
  <si>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</si>
  <si>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</si>
  <si>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</si>
  <si>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</si>
  <si>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</si>
  <si>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</si>
  <si>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</si>
  <si>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</si>
  <si>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</si>
  <si>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</si>
  <si>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</si>
  <si>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</si>
  <si>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</si>
  <si>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</si>
  <si>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</si>
  <si>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</si>
  <si>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</si>
  <si>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</si>
  <si>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</si>
  <si>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</si>
  <si>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</si>
  <si>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</si>
  <si>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</si>
  <si>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</si>
  <si>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</si>
  <si>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</si>
  <si>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</si>
  <si>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</si>
  <si>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</si>
  <si>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</si>
  <si>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</si>
  <si>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</si>
  <si>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</si>
  <si>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</si>
  <si>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</si>
  <si>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</si>
  <si>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</si>
  <si>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</si>
  <si>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</si>
  <si>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</si>
  <si>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</si>
  <si>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</si>
  <si>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</si>
  <si>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</si>
  <si>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</si>
  <si>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</si>
  <si>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</si>
  <si>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</si>
  <si>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</si>
  <si>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</si>
  <si>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</si>
  <si>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</si>
  <si>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</si>
  <si>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</si>
  <si>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</si>
  <si>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</si>
  <si>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</si>
  <si>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</si>
  <si>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</si>
  <si>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</si>
  <si>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</si>
  <si>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</si>
  <si>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</si>
  <si>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</si>
  <si>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</si>
  <si>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</si>
  <si>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</si>
  <si>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</si>
  <si>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</si>
  <si>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</si>
  <si>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</si>
  <si>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</si>
  <si>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</si>
  <si>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</si>
  <si>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</si>
  <si>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</si>
  <si>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</si>
  <si>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</si>
  <si>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</si>
  <si>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</si>
  <si>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</si>
  <si>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</si>
  <si>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</si>
  <si>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</si>
  <si>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</si>
  <si>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</si>
  <si>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</si>
  <si>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</si>
  <si>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</si>
  <si>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</si>
  <si>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</si>
  <si>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</si>
  <si>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</si>
  <si>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</si>
  <si>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</si>
  <si>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</si>
  <si>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</si>
  <si>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</si>
  <si>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</si>
  <si>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</si>
  <si>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</si>
  <si>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</si>
  <si>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</si>
  <si>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</si>
  <si>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</si>
  <si>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</si>
  <si>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</si>
  <si>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</si>
  <si>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</si>
  <si>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</si>
  <si>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</si>
  <si>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</si>
  <si>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</si>
  <si>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</si>
  <si>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</si>
  <si>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</si>
  <si>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</si>
  <si>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</si>
  <si>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</si>
  <si>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</si>
  <si>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</si>
  <si>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</si>
  <si>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</si>
  <si>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</si>
  <si>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</si>
  <si>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</si>
  <si>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</si>
  <si>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</si>
  <si>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</si>
  <si>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</si>
  <si>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</si>
  <si>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</si>
  <si>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</si>
  <si>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</si>
  <si>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</si>
  <si>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</si>
  <si>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</si>
  <si>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</si>
  <si>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</si>
  <si>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</si>
  <si>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</si>
  <si>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</si>
  <si>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</si>
  <si>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</si>
  <si>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</si>
  <si>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</si>
  <si>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</si>
  <si>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</si>
  <si>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</si>
  <si>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</si>
  <si>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</si>
  <si>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</si>
  <si>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</si>
  <si>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</si>
  <si>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</si>
  <si>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</si>
  <si>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</si>
  <si>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</si>
  <si>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</si>
  <si>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</si>
  <si>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</si>
  <si>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</si>
  <si>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</si>
  <si>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</si>
  <si>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</si>
  <si>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</si>
  <si>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</si>
  <si>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</si>
  <si>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</si>
  <si>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</si>
  <si>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</si>
  <si>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</si>
  <si>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</si>
  <si>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</si>
  <si>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</si>
  <si>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</si>
  <si>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</si>
  <si>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</si>
  <si>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</si>
  <si>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</si>
  <si>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</si>
  <si>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</si>
  <si>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</si>
  <si>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</si>
  <si>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</si>
  <si>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</si>
  <si>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</si>
  <si>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</si>
  <si>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</si>
  <si>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</si>
  <si>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</si>
  <si>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</si>
  <si>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</si>
  <si>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</si>
  <si>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</si>
  <si>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</si>
  <si>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</si>
  <si>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</si>
  <si>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</si>
  <si>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</si>
  <si>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</si>
  <si>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</si>
  <si>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</si>
  <si>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</si>
  <si>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</si>
  <si>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</si>
  <si>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</si>
  <si>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</si>
  <si>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</si>
  <si>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</si>
  <si>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</si>
  <si>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</si>
  <si>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</si>
  <si>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</si>
  <si>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</si>
  <si>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</si>
  <si>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</si>
  <si>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</si>
  <si>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</si>
  <si>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</si>
  <si>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</si>
  <si>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</si>
  <si>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</si>
  <si>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</si>
  <si>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</si>
  <si>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</si>
  <si>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</si>
  <si>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</si>
  <si>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</si>
  <si>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</si>
  <si>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</si>
  <si>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</si>
  <si>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</si>
  <si>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</si>
  <si>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</si>
  <si>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</si>
  <si>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</si>
  <si>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</si>
  <si>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</si>
  <si>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</si>
  <si>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</si>
  <si>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</si>
  <si>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</si>
  <si>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</si>
  <si>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</si>
  <si>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</si>
  <si>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</si>
  <si>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</si>
  <si>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</si>
  <si>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</si>
  <si>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</si>
  <si>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</si>
  <si>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</si>
  <si>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</si>
  <si>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</si>
  <si>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</si>
  <si>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</si>
  <si>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</si>
  <si>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</si>
  <si>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</si>
  <si>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</si>
  <si>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</si>
  <si>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</si>
  <si>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</si>
  <si>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</si>
  <si>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</si>
  <si>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</si>
  <si>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</si>
  <si>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</si>
  <si>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</si>
  <si>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</si>
  <si>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</si>
  <si>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</si>
  <si>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</si>
  <si>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</si>
  <si>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</si>
  <si>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</si>
  <si>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</si>
  <si>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</si>
  <si>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</si>
  <si>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</si>
  <si>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</si>
  <si>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</si>
  <si>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</si>
  <si>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</si>
  <si>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</si>
  <si>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</si>
  <si>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</si>
  <si>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</si>
  <si>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</si>
  <si>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</si>
  <si>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</si>
  <si>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</si>
  <si>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</si>
  <si>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</si>
  <si>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</si>
  <si>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</si>
  <si>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</si>
  <si>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</si>
  <si>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</si>
  <si>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</si>
  <si>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</si>
  <si>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</si>
  <si>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</si>
  <si>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</si>
  <si>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</si>
  <si>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</si>
  <si>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</si>
  <si>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</si>
  <si>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</si>
  <si>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</si>
  <si>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</si>
  <si>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</si>
  <si>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</si>
  <si>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</si>
  <si>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</si>
  <si>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</si>
  <si>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</si>
  <si>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</si>
  <si>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</si>
  <si>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</si>
  <si>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</si>
  <si>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</si>
  <si>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</si>
  <si>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</si>
  <si>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</si>
  <si>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</si>
  <si>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</si>
  <si>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</si>
  <si>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</si>
  <si>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</si>
  <si>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</si>
  <si>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</si>
  <si>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</si>
  <si>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</si>
  <si>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</si>
  <si>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</si>
  <si>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</si>
  <si>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</si>
  <si>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</si>
  <si>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</si>
  <si>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</si>
  <si>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</si>
  <si>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</si>
  <si>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</si>
  <si>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</si>
  <si>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</si>
  <si>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</si>
  <si>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</si>
  <si>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</si>
  <si>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</si>
  <si>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</si>
  <si>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</si>
  <si>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</si>
  <si>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</si>
  <si>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</si>
  <si>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</si>
  <si>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</si>
  <si>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</si>
  <si>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</si>
  <si>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</si>
  <si>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</si>
  <si>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</si>
  <si>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</si>
  <si>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</si>
  <si>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</si>
  <si>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</si>
  <si>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</si>
  <si>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</si>
  <si>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</si>
  <si>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</si>
  <si>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</si>
  <si>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</si>
  <si>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</si>
  <si>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</si>
  <si>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</si>
  <si>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</si>
  <si>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</si>
  <si>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</si>
  <si>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</si>
  <si>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</si>
  <si>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</si>
  <si>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</si>
  <si>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</si>
  <si>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</si>
  <si>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</si>
  <si>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</si>
  <si>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</si>
  <si>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</si>
  <si>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</si>
  <si>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</si>
  <si>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</si>
  <si>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</si>
  <si>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</si>
  <si>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</si>
  <si>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</si>
  <si>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</si>
  <si>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</si>
  <si>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</si>
  <si>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</si>
  <si>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</si>
  <si>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</si>
  <si>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</si>
  <si>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</si>
  <si>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</si>
  <si>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</si>
  <si>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</si>
  <si>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</si>
  <si>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</si>
  <si>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</si>
  <si>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</si>
  <si>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</si>
  <si>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</si>
  <si>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</si>
  <si>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</si>
  <si>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</si>
  <si>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</si>
  <si>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</si>
  <si>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</si>
  <si>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</si>
  <si>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</si>
  <si>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</si>
  <si>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</si>
  <si>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</si>
  <si>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</si>
  <si>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</si>
  <si>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</si>
  <si>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</si>
  <si>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</si>
  <si>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</si>
  <si>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</si>
  <si>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</si>
  <si>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</si>
  <si>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</si>
  <si>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</si>
  <si>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</si>
  <si>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</si>
  <si>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</si>
  <si>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</si>
  <si>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</si>
  <si>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</si>
  <si>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</si>
  <si>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</si>
  <si>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</si>
  <si>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</si>
  <si>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</si>
  <si>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</si>
  <si>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</si>
  <si>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</si>
  <si>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</si>
  <si>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</si>
  <si>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</si>
  <si>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</si>
  <si>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</si>
  <si>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</si>
  <si>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</si>
  <si>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</si>
  <si>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</si>
  <si>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</si>
  <si>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</si>
  <si>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</si>
  <si>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</si>
  <si>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交通費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</si>
  <si>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</si>
  <si>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</si>
  <si>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</si>
  <si>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</si>
  <si>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</si>
  <si>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</si>
  <si>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郵費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</si>
  <si>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</si>
  <si>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</si>
  <si>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</si>
  <si>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</si>
  <si>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</si>
  <si>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</si>
  <si>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</si>
  <si>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</si>
  <si>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</si>
  <si>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</si>
  <si>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</si>
  <si>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文具費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</si>
  <si>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</si>
  <si>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</si>
  <si>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</si>
  <si>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零用金</t>
    <phoneticPr fontId="3" type="noConversion"/>
  </si>
  <si>
    <t>2013.08.27</t>
    <phoneticPr fontId="3" type="noConversion"/>
  </si>
  <si>
    <t>管理費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</si>
  <si>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</si>
  <si>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</si>
  <si>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</si>
  <si>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雜費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</si>
  <si>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</si>
  <si>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</si>
  <si>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</si>
  <si>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</si>
  <si>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</si>
  <si>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</si>
  <si>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</si>
  <si>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</si>
  <si>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</si>
  <si>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</si>
  <si>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</si>
  <si>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</si>
  <si>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</si>
  <si>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</si>
  <si>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</si>
  <si>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</si>
  <si>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</si>
  <si>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</si>
  <si>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水費</t>
    <phoneticPr fontId="3" type="noConversion"/>
  </si>
  <si>
    <t>水費.102-07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</si>
  <si>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</si>
  <si>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</si>
  <si>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</si>
  <si>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</si>
  <si>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</si>
  <si>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衛生紙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</si>
  <si>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</si>
  <si>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</si>
  <si>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</si>
  <si>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</si>
  <si>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</si>
  <si>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</si>
  <si>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</si>
  <si>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</si>
  <si>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</si>
  <si>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</si>
  <si>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</si>
  <si>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</si>
  <si>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</si>
  <si>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文具費</t>
    <phoneticPr fontId="3" type="noConversion"/>
  </si>
  <si>
    <t>合約封面</t>
    <phoneticPr fontId="3" type="noConversion"/>
  </si>
  <si>
    <t>合約封面影印</t>
    <phoneticPr fontId="3" type="noConversion"/>
  </si>
  <si>
    <t>2013.10.11</t>
    <phoneticPr fontId="3" type="noConversion"/>
  </si>
  <si>
    <t>郵費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</si>
  <si>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</si>
  <si>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</si>
  <si>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</si>
  <si>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</si>
  <si>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</si>
  <si>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</si>
  <si>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</t>
    <phoneticPr fontId="3" type="noConversion"/>
  </si>
  <si>
    <t>管理費-2013.10</t>
    <phoneticPr fontId="3" type="noConversion"/>
  </si>
  <si>
    <t>2013.10.31</t>
    <phoneticPr fontId="3" type="noConversion"/>
  </si>
  <si>
    <t>交通費</t>
    <phoneticPr fontId="3" type="noConversion"/>
  </si>
  <si>
    <t>購買發票車資</t>
    <phoneticPr fontId="3" type="noConversion"/>
  </si>
  <si>
    <t>雜費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</si>
  <si>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</si>
  <si>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</si>
  <si>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</si>
  <si>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</si>
  <si>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</si>
  <si>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</si>
  <si>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</si>
  <si>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</si>
  <si>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</si>
  <si>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零用金</t>
    <phoneticPr fontId="3" type="noConversion"/>
  </si>
  <si>
    <t>郵票 @25 * 20張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</si>
  <si>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</si>
  <si>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</si>
  <si>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</si>
  <si>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</si>
  <si>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</si>
  <si>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</si>
  <si>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</si>
  <si>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</si>
  <si>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</si>
  <si>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</si>
  <si>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雜項購置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</si>
  <si>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</si>
  <si>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</si>
  <si>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</si>
  <si>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</si>
  <si>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</si>
  <si>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</si>
  <si>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</si>
  <si>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股東往來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</si>
  <si>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</si>
  <si>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</si>
  <si>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</si>
  <si>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</si>
  <si>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</si>
  <si>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</si>
  <si>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</si>
  <si>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</si>
  <si>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</si>
  <si>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</si>
  <si>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</si>
  <si>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</si>
  <si>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</si>
  <si>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</si>
  <si>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</si>
  <si>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</si>
  <si>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</si>
  <si>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</si>
  <si>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</si>
  <si>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</si>
  <si>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</si>
  <si>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</si>
  <si>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</si>
  <si>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</si>
  <si>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</si>
  <si>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</si>
  <si>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</si>
  <si>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</si>
  <si>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</si>
  <si>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</si>
  <si>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</si>
  <si>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</si>
  <si>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</si>
  <si>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</si>
  <si>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</si>
  <si>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</si>
  <si>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</si>
  <si>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</si>
  <si>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</si>
  <si>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</si>
  <si>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</si>
  <si>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</si>
  <si>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</si>
  <si>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</si>
  <si>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</si>
  <si>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</si>
  <si>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</si>
  <si>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電話費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</si>
  <si>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</si>
  <si>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</si>
  <si>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</si>
  <si>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</si>
  <si>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</si>
  <si>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</si>
  <si>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</si>
  <si>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</si>
  <si>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</si>
  <si>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</si>
  <si>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</si>
  <si>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</si>
  <si>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</si>
  <si>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</si>
  <si>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</si>
  <si>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</si>
  <si>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</si>
  <si>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</si>
  <si>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</si>
  <si>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</si>
  <si>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</si>
  <si>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</si>
  <si>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</si>
  <si>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</si>
  <si>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</si>
  <si>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</si>
  <si>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</si>
  <si>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</si>
  <si>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</si>
  <si>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</si>
  <si>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</si>
  <si>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</si>
  <si>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</si>
  <si>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</si>
  <si>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</si>
  <si>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</si>
  <si>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</si>
  <si>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</si>
  <si>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</si>
  <si>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</si>
  <si>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衛生紙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</si>
  <si>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</si>
  <si>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</si>
  <si>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</si>
  <si>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</si>
  <si>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</si>
  <si>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</si>
  <si>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</si>
  <si>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</si>
  <si>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</si>
  <si>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</si>
  <si>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</si>
  <si>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</si>
  <si>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</si>
  <si>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</si>
  <si>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</si>
  <si>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</si>
  <si>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</si>
  <si>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</si>
  <si>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</si>
  <si>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</si>
  <si>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</si>
  <si>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</si>
  <si>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</si>
  <si>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</si>
  <si>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</si>
  <si>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</si>
  <si>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</si>
  <si>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</si>
  <si>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</si>
  <si>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</si>
  <si>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</si>
  <si>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</si>
  <si>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</si>
  <si>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</si>
  <si>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</si>
  <si>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</si>
  <si>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</si>
  <si>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</si>
  <si>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</si>
  <si>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</si>
  <si>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</si>
  <si>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</si>
  <si>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</si>
  <si>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</si>
  <si>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</si>
  <si>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</si>
  <si>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</si>
  <si>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</si>
  <si>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</si>
  <si>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</si>
  <si>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</si>
  <si>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</si>
  <si>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</si>
  <si>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</si>
  <si>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</si>
  <si>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</si>
  <si>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</si>
  <si>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</si>
  <si>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</si>
  <si>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</si>
  <si>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</si>
  <si>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</si>
  <si>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</si>
  <si>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</si>
  <si>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</si>
  <si>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</si>
  <si>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</si>
  <si>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</si>
  <si>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</si>
  <si>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</si>
  <si>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</si>
  <si>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</si>
  <si>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</si>
  <si>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</si>
  <si>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</si>
  <si>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</si>
  <si>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</si>
  <si>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</si>
  <si>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</si>
  <si>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</si>
  <si>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</si>
  <si>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</si>
  <si>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</si>
  <si>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</si>
  <si>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</si>
  <si>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悠遊卡儲值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</si>
  <si>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</si>
  <si>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</si>
  <si>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</si>
  <si>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</si>
  <si>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</si>
  <si>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</si>
  <si>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</si>
  <si>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</si>
  <si>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</si>
  <si>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</si>
  <si>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</si>
  <si>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</si>
  <si>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</si>
  <si>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</si>
  <si>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</si>
  <si>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</si>
  <si>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</si>
  <si>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</si>
  <si>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</si>
  <si>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</si>
  <si>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</si>
  <si>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</si>
  <si>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</si>
  <si>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</si>
  <si>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</si>
  <si>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</si>
  <si>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</si>
  <si>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</si>
  <si>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</si>
  <si>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</si>
  <si>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</si>
  <si>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</si>
  <si>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</si>
  <si>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</si>
  <si>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</si>
  <si>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</si>
  <si>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</si>
  <si>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</si>
  <si>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</si>
  <si>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</si>
  <si>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</si>
  <si>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</si>
  <si>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</si>
  <si>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</si>
  <si>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</si>
  <si>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</si>
  <si>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</si>
  <si>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</si>
  <si>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</si>
  <si>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</si>
  <si>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</si>
  <si>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</si>
  <si>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</si>
  <si>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</si>
  <si>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</si>
  <si>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</si>
  <si>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</si>
  <si>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</si>
  <si>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</si>
  <si>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</si>
  <si>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</si>
  <si>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</si>
  <si>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</si>
  <si>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</si>
  <si>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</si>
  <si>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</si>
  <si>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</si>
  <si>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</si>
  <si>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</si>
  <si>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</si>
  <si>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</si>
  <si>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</si>
  <si>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</si>
  <si>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</si>
  <si>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</si>
  <si>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</si>
  <si>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</si>
  <si>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</si>
  <si>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</si>
  <si>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</si>
  <si>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</si>
  <si>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</si>
  <si>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</si>
  <si>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</si>
  <si>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</si>
  <si>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</si>
  <si>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</si>
  <si>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</si>
  <si>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</si>
  <si>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</si>
  <si>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</si>
  <si>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</si>
  <si>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</si>
  <si>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</si>
  <si>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</si>
  <si>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</si>
  <si>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</si>
  <si>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</si>
  <si>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</si>
  <si>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</si>
  <si>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</si>
  <si>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</si>
  <si>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</si>
  <si>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</si>
  <si>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</si>
  <si>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</si>
  <si>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</si>
  <si>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</si>
  <si>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</si>
  <si>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</si>
  <si>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</si>
  <si>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</si>
  <si>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</si>
  <si>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</si>
  <si>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</si>
  <si>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</si>
  <si>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</si>
  <si>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</si>
  <si>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</si>
  <si>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</si>
  <si>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</si>
  <si>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</si>
  <si>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</si>
  <si>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</si>
  <si>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</si>
  <si>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</si>
  <si>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</si>
  <si>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</si>
  <si>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</si>
  <si>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</si>
  <si>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</si>
  <si>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</si>
  <si>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</si>
  <si>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</si>
  <si>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</si>
  <si>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</si>
  <si>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</si>
  <si>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</si>
  <si>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</si>
  <si>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</si>
  <si>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</si>
  <si>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</si>
  <si>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</si>
  <si>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</si>
  <si>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</si>
  <si>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</si>
  <si>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</si>
  <si>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</si>
  <si>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</si>
  <si>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</si>
  <si>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</si>
  <si>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</si>
  <si>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</si>
  <si>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</si>
  <si>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</si>
  <si>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</si>
  <si>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</si>
  <si>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</si>
  <si>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</si>
  <si>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</si>
  <si>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</si>
  <si>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</si>
  <si>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</si>
  <si>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</si>
  <si>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</si>
  <si>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</si>
  <si>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</si>
  <si>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</si>
  <si>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</si>
  <si>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</si>
  <si>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</si>
  <si>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</si>
  <si>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</si>
  <si>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</si>
  <si>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</si>
  <si>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</si>
  <si>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</si>
  <si>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</si>
  <si>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</si>
  <si>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</si>
  <si>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</si>
  <si>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</si>
  <si>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</si>
  <si>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</si>
  <si>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</si>
  <si>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</si>
  <si>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</si>
  <si>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</si>
  <si>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</si>
  <si>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</si>
  <si>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</si>
  <si>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</si>
  <si>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</si>
  <si>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</si>
  <si>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</si>
  <si>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</si>
  <si>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</si>
  <si>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</si>
  <si>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</si>
  <si>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</si>
  <si>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</si>
  <si>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</si>
  <si>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</si>
  <si>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</si>
  <si>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</si>
  <si>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</si>
  <si>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</si>
  <si>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</si>
  <si>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</si>
  <si>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</si>
  <si>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</si>
  <si>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</si>
  <si>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</si>
  <si>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</si>
  <si>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</si>
  <si>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</si>
  <si>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</si>
  <si>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</si>
  <si>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</si>
  <si>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</si>
  <si>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</si>
  <si>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</si>
  <si>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</si>
  <si>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</si>
  <si>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</si>
  <si>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</si>
  <si>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</si>
  <si>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</si>
  <si>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</si>
  <si>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</si>
  <si>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</si>
  <si>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</si>
  <si>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</si>
  <si>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</si>
  <si>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</si>
  <si>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</si>
  <si>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</si>
  <si>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</si>
  <si>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</si>
  <si>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</si>
  <si>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</si>
  <si>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</si>
  <si>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</si>
  <si>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</si>
  <si>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</si>
  <si>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</si>
  <si>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</si>
  <si>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</si>
  <si>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</si>
  <si>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</si>
  <si>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</si>
  <si>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</si>
  <si>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</si>
  <si>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</si>
  <si>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</si>
  <si>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</si>
  <si>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</si>
  <si>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</si>
  <si>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</si>
  <si>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</si>
  <si>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</si>
  <si>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</si>
  <si>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</si>
  <si>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</si>
  <si>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</si>
  <si>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</si>
  <si>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</si>
  <si>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</si>
  <si>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</si>
  <si>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</si>
  <si>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</si>
  <si>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</si>
  <si>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</si>
  <si>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</si>
  <si>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</si>
  <si>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</si>
  <si>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</si>
  <si>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</si>
  <si>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</si>
  <si>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</si>
  <si>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</si>
  <si>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</si>
  <si>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</si>
  <si>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</si>
  <si>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</si>
  <si>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</si>
  <si>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</si>
  <si>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</si>
  <si>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</si>
  <si>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</si>
  <si>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</si>
  <si>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</si>
  <si>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</si>
  <si>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</si>
  <si>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</si>
  <si>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</si>
  <si>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</si>
  <si>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</si>
  <si>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</si>
  <si>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</si>
  <si>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</si>
  <si>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</si>
  <si>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</si>
  <si>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</si>
  <si>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</si>
  <si>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</si>
  <si>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</si>
  <si>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</si>
  <si>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</si>
  <si>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</si>
  <si>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</si>
  <si>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</si>
  <si>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</si>
  <si>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</si>
  <si>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</si>
  <si>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</si>
  <si>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</si>
  <si>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</si>
  <si>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</si>
  <si>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</si>
  <si>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</si>
  <si>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</si>
  <si>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</si>
  <si>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</si>
  <si>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</si>
  <si>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</si>
  <si>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</si>
  <si>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</si>
  <si>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</si>
  <si>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</si>
  <si>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</si>
  <si>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</si>
  <si>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</si>
  <si>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</si>
  <si>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</si>
  <si>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</si>
  <si>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</si>
  <si>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</si>
  <si>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</si>
  <si>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</si>
  <si>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</si>
  <si>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</si>
  <si>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</si>
  <si>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</si>
  <si>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</si>
  <si>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</si>
  <si>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</si>
  <si>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</si>
  <si>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</si>
  <si>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</si>
  <si>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</si>
  <si>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</si>
  <si>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</si>
  <si>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</si>
  <si>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</si>
  <si>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</si>
  <si>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</si>
  <si>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</si>
  <si>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</si>
  <si>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</si>
  <si>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</si>
  <si>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</si>
  <si>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</si>
  <si>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</si>
  <si>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</si>
  <si>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</si>
  <si>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</si>
  <si>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</si>
  <si>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</si>
  <si>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</si>
  <si>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</si>
  <si>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</si>
  <si>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</si>
  <si>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</si>
  <si>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</si>
  <si>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</si>
  <si>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</si>
  <si>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</si>
  <si>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</si>
  <si>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</si>
  <si>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</si>
  <si>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</si>
  <si>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</si>
  <si>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</si>
  <si>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</si>
  <si>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</si>
  <si>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</si>
  <si>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</si>
  <si>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</si>
  <si>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</si>
  <si>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</si>
  <si>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</si>
  <si>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</si>
  <si>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</si>
  <si>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</si>
  <si>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</si>
  <si>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</si>
  <si>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</si>
  <si>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</si>
  <si>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</si>
  <si>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</si>
  <si>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</si>
  <si>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</si>
  <si>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</si>
  <si>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</si>
  <si>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</si>
  <si>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</si>
  <si>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</si>
  <si>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</si>
  <si>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</si>
  <si>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</si>
  <si>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</si>
  <si>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</si>
  <si>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</si>
  <si>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</si>
  <si>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</si>
  <si>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</si>
  <si>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</si>
  <si>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</si>
  <si>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</si>
  <si>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</si>
  <si>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</si>
  <si>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</si>
  <si>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</si>
  <si>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</si>
  <si>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</si>
  <si>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</si>
  <si>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</si>
  <si>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</si>
  <si>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</si>
  <si>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</si>
  <si>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</si>
  <si>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</si>
  <si>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</si>
  <si>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</si>
  <si>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</si>
  <si>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</si>
  <si>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</si>
  <si>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</si>
  <si>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</si>
  <si>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</si>
  <si>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</si>
  <si>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</si>
  <si>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</si>
  <si>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</si>
  <si>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</si>
  <si>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</si>
  <si>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</si>
  <si>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</si>
  <si>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</si>
  <si>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</si>
  <si>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</si>
  <si>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</si>
  <si>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</si>
  <si>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</si>
  <si>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</si>
  <si>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</si>
  <si>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</si>
  <si>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</si>
  <si>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</si>
  <si>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</si>
  <si>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</si>
  <si>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</si>
  <si>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</si>
  <si>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</si>
  <si>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</si>
  <si>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</si>
  <si>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</si>
  <si>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</si>
  <si>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</si>
  <si>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</si>
  <si>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</si>
  <si>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</si>
  <si>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</si>
  <si>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</si>
  <si>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</si>
  <si>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</si>
  <si>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</si>
  <si>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</si>
  <si>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</si>
  <si>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</si>
  <si>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</si>
  <si>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</si>
  <si>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</si>
  <si>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</si>
  <si>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</si>
  <si>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</si>
  <si>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</si>
  <si>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</si>
  <si>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</si>
  <si>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</si>
  <si>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</si>
  <si>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</si>
  <si>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</si>
  <si>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</si>
  <si>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</si>
  <si>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</si>
  <si>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</si>
  <si>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</si>
  <si>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</si>
  <si>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</si>
  <si>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</si>
  <si>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</si>
  <si>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</si>
  <si>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</si>
  <si>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</si>
  <si>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</si>
  <si>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</si>
  <si>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</si>
  <si>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</si>
  <si>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</si>
  <si>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</si>
  <si>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</si>
  <si>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</si>
  <si>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</si>
  <si>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</si>
  <si>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</si>
  <si>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</si>
  <si>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</si>
  <si>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</si>
  <si>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</si>
  <si>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</si>
  <si>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</si>
  <si>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</si>
  <si>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</si>
  <si>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</si>
  <si>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</si>
  <si>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</si>
  <si>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</si>
  <si>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</si>
  <si>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</si>
  <si>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</si>
  <si>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</si>
  <si>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</si>
  <si>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</si>
  <si>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</si>
  <si>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</si>
  <si>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</si>
  <si>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</si>
  <si>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</si>
  <si>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</si>
  <si>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</si>
  <si>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</si>
  <si>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</si>
  <si>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</si>
  <si>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</si>
  <si>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</si>
  <si>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</si>
  <si>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</si>
  <si>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</si>
  <si>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</si>
  <si>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</si>
  <si>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</si>
  <si>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</si>
  <si>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</si>
  <si>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</si>
  <si>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</si>
  <si>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</si>
  <si>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</si>
  <si>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</si>
  <si>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</si>
  <si>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</si>
  <si>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</si>
  <si>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</si>
  <si>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</si>
  <si>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</si>
  <si>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</si>
  <si>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</si>
  <si>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</si>
  <si>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</si>
  <si>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</si>
  <si>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</si>
  <si>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</si>
  <si>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</si>
  <si>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</si>
  <si>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</si>
  <si>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</si>
  <si>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</si>
  <si>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</si>
  <si>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</si>
  <si>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</si>
  <si>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</si>
  <si>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</si>
  <si>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</si>
  <si>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</si>
  <si>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</si>
  <si>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</si>
  <si>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</si>
  <si>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</si>
  <si>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</si>
  <si>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</si>
  <si>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</si>
  <si>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</si>
  <si>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</si>
  <si>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</si>
  <si>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</si>
  <si>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</si>
  <si>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</si>
  <si>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</si>
  <si>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</si>
  <si>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</si>
  <si>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</si>
  <si>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</si>
  <si>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</si>
  <si>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</si>
  <si>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</si>
  <si>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</si>
  <si>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</si>
  <si>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</si>
  <si>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</si>
  <si>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</si>
  <si>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</si>
  <si>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</si>
  <si>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</si>
  <si>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</si>
  <si>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</si>
  <si>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</si>
  <si>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</si>
  <si>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</si>
  <si>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</si>
  <si>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郵費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</si>
  <si>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</si>
  <si>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</si>
  <si>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</si>
  <si>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</si>
  <si>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雜費</t>
    <phoneticPr fontId="3" type="noConversion"/>
  </si>
  <si>
    <t>衛生紙</t>
    <phoneticPr fontId="3" type="noConversion"/>
  </si>
  <si>
    <t>2017.02.21</t>
    <phoneticPr fontId="3" type="noConversion"/>
  </si>
  <si>
    <t>華算106.3-4三聯式發票及車資</t>
    <phoneticPr fontId="3" type="noConversion"/>
  </si>
  <si>
    <t>交通費</t>
    <phoneticPr fontId="3" type="noConversion"/>
  </si>
  <si>
    <t>悠遊卡儲值</t>
    <phoneticPr fontId="3" type="noConversion"/>
  </si>
  <si>
    <t>安力續約換機車資</t>
    <phoneticPr fontId="3" type="noConversion"/>
  </si>
  <si>
    <t>2017.02.28</t>
    <phoneticPr fontId="3" type="noConversion"/>
  </si>
  <si>
    <t>管理費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</si>
  <si>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</si>
  <si>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</si>
  <si>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</si>
  <si>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</si>
  <si>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</si>
  <si>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</si>
  <si>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</si>
  <si>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</si>
  <si>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</si>
  <si>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</si>
  <si>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</si>
  <si>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零用金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</si>
  <si>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</si>
  <si>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</si>
  <si>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</si>
  <si>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雜項購置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</si>
  <si>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</si>
  <si>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</si>
  <si>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</si>
  <si>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</si>
  <si>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</si>
  <si>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</si>
  <si>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文具費</t>
    <phoneticPr fontId="3" type="noConversion"/>
  </si>
  <si>
    <t>合約封面影印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</si>
  <si>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</si>
  <si>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</si>
  <si>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</si>
  <si>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</si>
  <si>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</si>
  <si>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</si>
  <si>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</si>
  <si>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</si>
  <si>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</si>
  <si>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</si>
  <si>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</si>
  <si>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</si>
  <si>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</si>
  <si>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</si>
  <si>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</si>
  <si>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</si>
  <si>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</si>
  <si>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</si>
  <si>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</si>
  <si>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</si>
  <si>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</si>
  <si>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</si>
  <si>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</si>
  <si>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</si>
  <si>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</si>
  <si>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</si>
  <si>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</si>
  <si>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</si>
  <si>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</si>
  <si>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</si>
  <si>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</si>
  <si>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</si>
  <si>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</si>
  <si>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</si>
  <si>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</si>
  <si>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</si>
  <si>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</si>
  <si>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</si>
  <si>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</si>
  <si>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</si>
  <si>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</si>
  <si>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</si>
  <si>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</si>
  <si>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</si>
  <si>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</si>
  <si>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</si>
  <si>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</si>
  <si>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</si>
  <si>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</si>
  <si>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</si>
  <si>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</si>
  <si>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</si>
  <si>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</si>
  <si>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</si>
  <si>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</si>
  <si>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</si>
  <si>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</si>
  <si>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</si>
  <si>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</si>
  <si>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</si>
  <si>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</si>
  <si>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</si>
  <si>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</si>
  <si>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</si>
  <si>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</si>
  <si>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</si>
  <si>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</si>
  <si>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</si>
  <si>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</si>
  <si>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</si>
  <si>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</si>
  <si>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</si>
  <si>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</si>
  <si>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</si>
  <si>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</si>
  <si>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</si>
  <si>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</si>
  <si>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</si>
  <si>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</si>
  <si>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</si>
  <si>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</si>
  <si>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</si>
  <si>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</si>
  <si>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</si>
  <si>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</si>
  <si>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</si>
  <si>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</si>
  <si>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</si>
  <si>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</si>
  <si>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</si>
  <si>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</si>
  <si>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</si>
  <si>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</si>
  <si>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</si>
  <si>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</si>
  <si>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</si>
  <si>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</si>
  <si>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</si>
  <si>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</si>
  <si>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</si>
  <si>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</si>
  <si>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</si>
  <si>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</si>
  <si>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</si>
  <si>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</si>
  <si>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</si>
  <si>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</si>
  <si>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</si>
  <si>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</si>
  <si>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</si>
  <si>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</si>
  <si>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</si>
  <si>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</si>
  <si>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</si>
  <si>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</si>
  <si>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</si>
  <si>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</si>
  <si>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</si>
  <si>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</si>
  <si>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</si>
  <si>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</si>
  <si>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</si>
  <si>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</si>
  <si>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</si>
  <si>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</si>
  <si>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</si>
  <si>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</si>
  <si>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</si>
  <si>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</si>
  <si>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</si>
  <si>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</si>
  <si>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</si>
  <si>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</si>
  <si>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</si>
  <si>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</si>
  <si>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</si>
  <si>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</si>
  <si>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</si>
  <si>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</si>
  <si>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</si>
  <si>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</si>
  <si>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</si>
  <si>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</si>
  <si>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</si>
  <si>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</si>
  <si>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</si>
  <si>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</si>
  <si>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</si>
  <si>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</si>
  <si>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</si>
  <si>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</si>
  <si>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</si>
  <si>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</si>
  <si>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</si>
  <si>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</si>
  <si>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</si>
  <si>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</si>
  <si>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</si>
  <si>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</si>
  <si>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</si>
  <si>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</si>
  <si>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</si>
  <si>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</si>
  <si>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</si>
  <si>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</si>
  <si>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</si>
  <si>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</si>
  <si>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</si>
  <si>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</si>
  <si>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</si>
  <si>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</si>
  <si>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</si>
  <si>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</si>
  <si>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</si>
  <si>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</si>
  <si>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</si>
  <si>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</si>
  <si>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</si>
  <si>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</si>
  <si>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2017.11.02</t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</si>
  <si>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</si>
  <si>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</si>
  <si>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</si>
  <si>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</si>
  <si>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</si>
  <si>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</si>
  <si>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</si>
  <si>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</si>
  <si>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</si>
  <si>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2017.11.14</t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</si>
  <si>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</si>
  <si>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</si>
  <si>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</si>
  <si>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</si>
  <si>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</si>
  <si>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</si>
  <si>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</si>
  <si>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</si>
  <si>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</si>
  <si>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</si>
  <si>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</si>
  <si>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</si>
  <si>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</si>
  <si>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</si>
  <si>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</si>
  <si>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</si>
  <si>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</si>
  <si>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</si>
  <si>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</si>
  <si>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</si>
  <si>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</si>
  <si>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</si>
  <si>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</si>
  <si>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</si>
  <si>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</si>
  <si>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</si>
  <si>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</si>
  <si>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</si>
  <si>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</si>
  <si>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</si>
  <si>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</si>
  <si>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</si>
  <si>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</si>
  <si>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</si>
  <si>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</si>
  <si>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</si>
  <si>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</si>
  <si>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2018.01.24</t>
  </si>
  <si>
    <t>管理費-2018.1 106.8月開始調漲$20, (原$95+$20=$115/坪) * 12.68坪=$1458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</si>
  <si>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</si>
  <si>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</si>
  <si>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</si>
  <si>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</si>
  <si>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</si>
  <si>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</si>
  <si>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</si>
  <si>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</si>
  <si>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</si>
  <si>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</si>
  <si>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</si>
  <si>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</si>
  <si>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</si>
  <si>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</si>
  <si>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</si>
  <si>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</si>
  <si>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</si>
  <si>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</si>
  <si>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2018.02.09</t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</si>
  <si>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</si>
  <si>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</si>
  <si>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</si>
  <si>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</si>
  <si>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</si>
  <si>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</si>
  <si>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</si>
  <si>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</si>
  <si>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</si>
  <si>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</si>
  <si>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</si>
  <si>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 xml:space="preserve"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
</t>
    <phoneticPr fontId="3" type="noConversion"/>
  </si>
  <si>
    <t>2018.02.27</t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</si>
  <si>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</si>
  <si>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</si>
  <si>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</si>
  <si>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</si>
  <si>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</si>
  <si>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</si>
  <si>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</si>
  <si>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</si>
  <si>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</si>
  <si>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</si>
  <si>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</si>
  <si>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</si>
  <si>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</si>
  <si>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</si>
  <si>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</si>
  <si>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</si>
  <si>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</si>
  <si>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</si>
  <si>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</si>
  <si>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</si>
  <si>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</si>
  <si>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</si>
  <si>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</si>
  <si>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</si>
  <si>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</si>
  <si>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</si>
  <si>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</si>
  <si>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</si>
  <si>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</si>
  <si>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</si>
  <si>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</si>
  <si>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</si>
  <si>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</si>
  <si>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</si>
  <si>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</si>
  <si>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現金相符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</si>
  <si>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</si>
  <si>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</si>
  <si>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</si>
  <si>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</si>
  <si>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</si>
  <si>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</si>
  <si>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</si>
  <si>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</si>
  <si>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</si>
  <si>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</si>
  <si>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2018.7.1 提前辦達算延長停業</t>
    <phoneticPr fontId="3" type="noConversion"/>
  </si>
  <si>
    <t>DV1: 請問2012/12 公司還欠你多少
DV1: 請你以後在年底用零用金補平,就不用每年12月都要再切應付費用傳票
rayman3t: 欠是指刷卡嗎
DV1: 是</t>
    <phoneticPr fontId="3" type="noConversion"/>
  </si>
  <si>
    <t>管理費-2017.02</t>
    <phoneticPr fontId="3" type="noConversion"/>
  </si>
  <si>
    <t>管理費-2017.06</t>
    <phoneticPr fontId="3" type="noConversion"/>
  </si>
  <si>
    <t>管理費-2017.11 106.8月開始調漲$20, (原$95+$20=$115/坪) * 12.68坪=$1458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</si>
  <si>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</si>
  <si>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</si>
  <si>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</si>
  <si>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</si>
  <si>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</si>
  <si>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</si>
  <si>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</si>
  <si>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</si>
  <si>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</si>
  <si>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</si>
  <si>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</si>
  <si>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</si>
  <si>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</si>
  <si>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</si>
  <si>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</si>
  <si>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</si>
  <si>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</si>
  <si>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</si>
  <si>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</si>
  <si>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</si>
  <si>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</si>
  <si>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</si>
  <si>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</si>
  <si>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</si>
  <si>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</si>
  <si>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</si>
  <si>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</si>
  <si>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</si>
  <si>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</si>
  <si>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</si>
  <si>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</si>
  <si>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</si>
  <si>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</si>
  <si>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</si>
  <si>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</si>
  <si>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</si>
  <si>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</si>
  <si>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</si>
  <si>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</si>
  <si>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</si>
  <si>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</si>
  <si>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</si>
  <si>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</si>
  <si>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</si>
  <si>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</si>
  <si>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</si>
  <si>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</si>
  <si>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</si>
  <si>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</si>
  <si>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</si>
  <si>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</si>
  <si>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</si>
  <si>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</si>
  <si>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</si>
  <si>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</si>
  <si>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</si>
  <si>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</si>
  <si>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</si>
  <si>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</si>
  <si>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</si>
  <si>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</si>
  <si>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</si>
  <si>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</si>
  <si>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</si>
  <si>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</si>
  <si>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</si>
  <si>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</si>
  <si>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</si>
  <si>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</si>
  <si>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</si>
  <si>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</si>
  <si>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</si>
  <si>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</si>
  <si>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</si>
  <si>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</si>
  <si>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</si>
  <si>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</si>
  <si>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</si>
  <si>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</si>
  <si>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</si>
  <si>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</si>
  <si>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</si>
  <si>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</si>
  <si>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</si>
  <si>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</si>
  <si>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</si>
  <si>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</si>
  <si>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</si>
  <si>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</si>
  <si>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</si>
  <si>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</si>
  <si>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</si>
  <si>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</si>
  <si>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</si>
  <si>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</si>
  <si>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</si>
  <si>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</si>
  <si>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</si>
  <si>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</si>
  <si>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</si>
  <si>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</si>
  <si>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</si>
  <si>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</si>
  <si>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</si>
  <si>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</si>
  <si>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</si>
  <si>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</si>
  <si>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</si>
  <si>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</si>
  <si>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</si>
  <si>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</si>
  <si>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</si>
  <si>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</si>
  <si>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</si>
  <si>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</si>
  <si>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</si>
  <si>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</si>
  <si>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</si>
  <si>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</si>
  <si>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</si>
  <si>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</si>
  <si>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</si>
  <si>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</si>
  <si>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</si>
  <si>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</si>
  <si>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</si>
  <si>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</si>
  <si>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</si>
  <si>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</si>
  <si>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</si>
  <si>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</si>
  <si>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</si>
  <si>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</si>
  <si>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</si>
  <si>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</si>
  <si>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</si>
  <si>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</si>
  <si>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</si>
  <si>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</si>
  <si>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</si>
  <si>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</si>
  <si>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</si>
  <si>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</si>
  <si>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</si>
  <si>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</si>
  <si>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</si>
  <si>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</si>
  <si>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</si>
  <si>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</si>
  <si>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</si>
  <si>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</si>
  <si>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</si>
  <si>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</si>
  <si>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</si>
  <si>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</si>
  <si>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</si>
  <si>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</si>
  <si>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</si>
  <si>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</si>
  <si>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</si>
  <si>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</si>
  <si>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</si>
  <si>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</si>
  <si>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</si>
  <si>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</si>
  <si>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</si>
  <si>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</si>
  <si>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</si>
  <si>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</si>
  <si>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</si>
  <si>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</si>
  <si>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</si>
  <si>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</si>
  <si>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</si>
  <si>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</si>
  <si>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</si>
  <si>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</si>
  <si>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</si>
  <si>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</si>
  <si>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</si>
  <si>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</si>
  <si>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</si>
  <si>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</si>
  <si>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</si>
  <si>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</si>
  <si>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</si>
  <si>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</si>
  <si>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</si>
  <si>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</si>
  <si>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</si>
  <si>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</si>
  <si>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</si>
  <si>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</si>
  <si>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</si>
  <si>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</si>
  <si>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</si>
  <si>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</si>
  <si>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</si>
  <si>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</si>
  <si>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</si>
  <si>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</si>
  <si>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</si>
  <si>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</si>
  <si>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</si>
  <si>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</si>
  <si>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</si>
  <si>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</si>
  <si>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</si>
  <si>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</si>
  <si>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</si>
  <si>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</si>
  <si>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</si>
  <si>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</si>
  <si>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</si>
  <si>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</si>
  <si>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</si>
  <si>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</si>
  <si>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</si>
  <si>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</si>
  <si>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</si>
  <si>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</si>
  <si>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</si>
  <si>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</si>
  <si>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</si>
  <si>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</si>
  <si>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</si>
  <si>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</si>
  <si>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</si>
  <si>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</si>
  <si>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</si>
  <si>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</si>
  <si>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</si>
  <si>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</si>
  <si>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</si>
  <si>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</si>
  <si>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</si>
  <si>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</si>
  <si>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</si>
  <si>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</si>
  <si>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</si>
  <si>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</si>
  <si>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</si>
  <si>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</si>
  <si>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</si>
  <si>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</si>
  <si>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</si>
  <si>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</si>
  <si>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</si>
  <si>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</si>
  <si>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</si>
  <si>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</si>
  <si>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</si>
  <si>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</si>
  <si>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</si>
  <si>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</si>
  <si>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</si>
  <si>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</si>
  <si>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</si>
  <si>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</si>
  <si>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</si>
  <si>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</si>
  <si>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</si>
  <si>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</si>
  <si>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</si>
  <si>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</si>
  <si>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</si>
  <si>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</si>
  <si>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</si>
  <si>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</si>
  <si>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</si>
  <si>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</si>
  <si>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</si>
  <si>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</si>
  <si>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</si>
  <si>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</si>
  <si>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</si>
  <si>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</si>
  <si>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</si>
  <si>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</si>
  <si>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</si>
  <si>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</si>
  <si>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</si>
  <si>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</si>
  <si>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</si>
  <si>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</si>
  <si>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</si>
  <si>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</si>
  <si>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</si>
  <si>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</si>
  <si>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</si>
  <si>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</si>
  <si>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</si>
  <si>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</si>
  <si>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</si>
  <si>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</si>
  <si>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</si>
  <si>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</si>
  <si>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</si>
  <si>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</si>
  <si>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</si>
  <si>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</si>
  <si>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</si>
  <si>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</si>
  <si>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</si>
  <si>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</si>
  <si>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</si>
  <si>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</si>
  <si>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</si>
  <si>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</si>
  <si>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</si>
  <si>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</si>
  <si>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</si>
  <si>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</si>
  <si>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</si>
  <si>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</si>
  <si>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</si>
  <si>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</si>
  <si>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</si>
  <si>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</si>
  <si>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</si>
  <si>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</si>
  <si>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</si>
  <si>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</si>
  <si>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</si>
  <si>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</si>
  <si>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</si>
  <si>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</si>
  <si>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</si>
  <si>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</si>
  <si>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</si>
  <si>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</si>
  <si>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</si>
  <si>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</si>
  <si>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</si>
  <si>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</si>
  <si>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</si>
  <si>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</si>
  <si>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</si>
  <si>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</si>
  <si>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</si>
  <si>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</si>
  <si>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</si>
  <si>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</si>
  <si>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</si>
  <si>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</si>
  <si>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</si>
  <si>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</si>
  <si>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</si>
  <si>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</si>
  <si>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</si>
  <si>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</si>
  <si>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</si>
  <si>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</si>
  <si>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</si>
  <si>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</si>
  <si>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</si>
  <si>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</si>
  <si>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</si>
  <si>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</si>
  <si>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</si>
  <si>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</si>
  <si>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</si>
  <si>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</si>
  <si>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</si>
  <si>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</si>
  <si>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</si>
  <si>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</si>
  <si>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</si>
  <si>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</si>
  <si>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</si>
  <si>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</si>
  <si>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</si>
  <si>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</si>
  <si>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</si>
  <si>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</si>
  <si>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</si>
  <si>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</si>
  <si>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</si>
  <si>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</si>
  <si>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</si>
  <si>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</si>
  <si>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</si>
  <si>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</si>
  <si>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</si>
  <si>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</si>
  <si>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</si>
  <si>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</si>
  <si>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</si>
  <si>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</si>
  <si>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</si>
  <si>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</si>
  <si>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</si>
  <si>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</si>
  <si>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</si>
  <si>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</si>
  <si>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</si>
  <si>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</si>
  <si>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</si>
  <si>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</si>
  <si>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</si>
  <si>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</si>
  <si>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</si>
  <si>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</si>
  <si>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</si>
  <si>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</si>
  <si>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</si>
  <si>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</si>
  <si>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</si>
  <si>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</si>
  <si>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</si>
  <si>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</si>
  <si>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</si>
  <si>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</si>
  <si>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</si>
  <si>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</si>
  <si>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</si>
  <si>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</si>
  <si>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</si>
  <si>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</si>
  <si>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</si>
  <si>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</si>
  <si>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</si>
  <si>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</si>
  <si>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</si>
  <si>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</si>
  <si>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</si>
  <si>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</si>
  <si>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</si>
  <si>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</si>
  <si>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</si>
  <si>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</si>
  <si>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</si>
  <si>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</si>
  <si>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</si>
  <si>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</si>
  <si>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</si>
  <si>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</si>
  <si>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</si>
  <si>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</si>
  <si>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</si>
  <si>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</si>
  <si>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</si>
  <si>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</si>
  <si>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</si>
  <si>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</si>
  <si>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</si>
  <si>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</si>
  <si>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</si>
  <si>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</si>
  <si>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</si>
  <si>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</si>
  <si>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</si>
  <si>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</si>
  <si>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</si>
  <si>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</si>
  <si>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</si>
  <si>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</si>
  <si>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</si>
  <si>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</si>
  <si>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</si>
  <si>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</si>
  <si>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</si>
  <si>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</si>
  <si>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</si>
  <si>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</si>
  <si>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</si>
  <si>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</si>
  <si>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</si>
  <si>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</si>
  <si>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</si>
  <si>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</si>
  <si>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</si>
  <si>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</si>
  <si>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</si>
  <si>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</si>
  <si>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</si>
  <si>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</si>
  <si>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</si>
  <si>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</si>
  <si>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</si>
  <si>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</si>
  <si>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</si>
  <si>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</si>
  <si>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</si>
  <si>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</si>
  <si>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</si>
  <si>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</si>
  <si>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</si>
  <si>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</si>
  <si>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</si>
  <si>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</si>
  <si>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</si>
  <si>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</si>
  <si>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</si>
  <si>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</si>
  <si>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</si>
  <si>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</si>
  <si>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</si>
  <si>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</si>
  <si>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</si>
  <si>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</si>
  <si>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</si>
  <si>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</si>
  <si>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</si>
  <si>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</si>
  <si>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</si>
  <si>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</si>
  <si>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</si>
  <si>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</si>
  <si>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</si>
  <si>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</si>
  <si>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</si>
  <si>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</si>
  <si>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</si>
  <si>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</si>
  <si>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</si>
  <si>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</si>
  <si>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</si>
  <si>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</si>
  <si>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</si>
  <si>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</si>
  <si>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</si>
  <si>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</si>
  <si>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</si>
  <si>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</si>
  <si>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</si>
  <si>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</si>
  <si>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</si>
  <si>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</si>
  <si>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</si>
  <si>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</si>
  <si>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</si>
  <si>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</si>
  <si>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</si>
  <si>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</si>
  <si>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</si>
  <si>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</si>
  <si>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</si>
  <si>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</si>
  <si>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</si>
  <si>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</si>
  <si>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</si>
  <si>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</si>
  <si>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</si>
  <si>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</si>
  <si>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</si>
  <si>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</si>
  <si>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</si>
  <si>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</si>
  <si>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</si>
  <si>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</si>
  <si>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</si>
  <si>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</si>
  <si>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</si>
  <si>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</si>
  <si>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</si>
  <si>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</si>
  <si>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</si>
  <si>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</si>
  <si>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</si>
  <si>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</si>
  <si>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</si>
  <si>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</si>
  <si>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</si>
  <si>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</si>
  <si>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</si>
  <si>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</si>
  <si>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</si>
  <si>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</si>
  <si>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</si>
  <si>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</si>
  <si>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</si>
  <si>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</si>
  <si>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</si>
  <si>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</si>
  <si>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</si>
  <si>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</si>
  <si>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</si>
  <si>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</si>
  <si>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</si>
  <si>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</si>
  <si>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</si>
  <si>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</si>
  <si>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</si>
  <si>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</si>
  <si>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</si>
  <si>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</si>
  <si>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</si>
  <si>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</si>
  <si>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</si>
  <si>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</si>
  <si>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</si>
  <si>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</si>
  <si>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</si>
  <si>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</si>
  <si>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</si>
  <si>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</si>
  <si>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</si>
  <si>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</si>
  <si>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</si>
  <si>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</si>
  <si>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</si>
  <si>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</si>
  <si>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</si>
  <si>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</si>
  <si>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</si>
  <si>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</si>
  <si>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</si>
  <si>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</si>
  <si>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</si>
  <si>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</si>
  <si>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</si>
  <si>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</si>
  <si>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</si>
  <si>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</si>
  <si>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</si>
  <si>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</si>
  <si>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</si>
  <si>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</si>
  <si>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</si>
  <si>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</si>
  <si>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</si>
  <si>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</si>
  <si>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</si>
  <si>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</si>
  <si>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</si>
  <si>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</si>
  <si>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</si>
  <si>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</si>
  <si>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</si>
  <si>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</si>
  <si>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</si>
  <si>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</si>
  <si>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</si>
  <si>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</si>
  <si>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</si>
  <si>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</si>
  <si>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</si>
  <si>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</si>
  <si>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</si>
  <si>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</si>
  <si>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</si>
  <si>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</si>
  <si>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</si>
  <si>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</si>
  <si>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</si>
  <si>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</si>
  <si>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</si>
  <si>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</si>
  <si>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</si>
  <si>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</si>
  <si>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</si>
  <si>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</si>
  <si>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</si>
  <si>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</si>
  <si>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</si>
  <si>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</si>
  <si>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</si>
  <si>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</si>
  <si>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</si>
  <si>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</si>
  <si>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</si>
  <si>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</si>
  <si>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</si>
  <si>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</si>
  <si>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</si>
  <si>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</si>
  <si>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</si>
  <si>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</si>
  <si>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</si>
  <si>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</si>
  <si>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</si>
  <si>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</si>
  <si>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</si>
  <si>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</si>
  <si>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</si>
  <si>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</si>
  <si>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</si>
  <si>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</si>
  <si>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</si>
  <si>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</si>
  <si>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</si>
  <si>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</si>
  <si>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</si>
  <si>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</si>
  <si>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</si>
  <si>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</si>
  <si>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</si>
  <si>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</si>
  <si>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</si>
  <si>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</si>
  <si>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</si>
  <si>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</si>
  <si>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</si>
  <si>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</si>
  <si>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</si>
  <si>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</si>
  <si>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</si>
  <si>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</si>
  <si>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</si>
  <si>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</si>
  <si>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</si>
  <si>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</si>
  <si>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</si>
  <si>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</si>
  <si>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</si>
  <si>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</si>
  <si>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</si>
  <si>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</si>
  <si>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</si>
  <si>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</si>
  <si>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</si>
  <si>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</si>
  <si>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</si>
  <si>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</si>
  <si>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</si>
  <si>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</si>
  <si>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</si>
  <si>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</si>
  <si>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</si>
  <si>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</si>
  <si>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</si>
  <si>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</si>
  <si>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</si>
  <si>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</si>
  <si>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</si>
  <si>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</si>
  <si>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</si>
  <si>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</si>
  <si>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</si>
  <si>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</si>
  <si>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</si>
  <si>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</si>
  <si>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</si>
  <si>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</si>
  <si>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</si>
  <si>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</si>
  <si>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</si>
  <si>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</si>
  <si>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</si>
  <si>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</si>
  <si>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</si>
  <si>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</si>
  <si>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</si>
  <si>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</si>
  <si>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</si>
  <si>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</si>
  <si>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</si>
  <si>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</si>
  <si>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</si>
  <si>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</si>
  <si>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</si>
  <si>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</si>
  <si>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</si>
  <si>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</si>
  <si>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</si>
  <si>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</si>
  <si>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</si>
  <si>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</si>
  <si>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</si>
  <si>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</si>
  <si>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</si>
  <si>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</si>
  <si>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</si>
  <si>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</si>
  <si>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</si>
  <si>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</si>
  <si>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</si>
  <si>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</si>
  <si>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</si>
  <si>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</si>
  <si>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</si>
  <si>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</si>
  <si>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</si>
  <si>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</si>
  <si>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</si>
  <si>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</si>
  <si>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</si>
  <si>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</si>
  <si>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</si>
  <si>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</si>
  <si>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</si>
  <si>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</si>
  <si>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</si>
  <si>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</si>
  <si>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</si>
  <si>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</si>
  <si>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</si>
  <si>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</si>
  <si>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</si>
  <si>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</si>
  <si>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</si>
  <si>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</si>
  <si>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</si>
  <si>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</si>
  <si>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</si>
  <si>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</si>
  <si>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</si>
  <si>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</si>
  <si>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</si>
  <si>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</si>
  <si>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</si>
  <si>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</si>
  <si>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</si>
  <si>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</si>
  <si>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</si>
  <si>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</si>
  <si>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</si>
  <si>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</si>
  <si>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</si>
  <si>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</si>
  <si>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</si>
  <si>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</si>
  <si>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</si>
  <si>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</si>
  <si>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</si>
  <si>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</si>
  <si>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</si>
  <si>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</si>
  <si>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</si>
  <si>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</si>
  <si>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</si>
  <si>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</si>
  <si>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</si>
  <si>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</si>
  <si>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</si>
  <si>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</si>
  <si>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</si>
  <si>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</si>
  <si>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</si>
  <si>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</si>
  <si>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</si>
  <si>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</si>
  <si>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</si>
  <si>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</si>
  <si>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</si>
  <si>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</si>
  <si>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</si>
  <si>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</si>
  <si>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</si>
  <si>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</si>
  <si>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</si>
  <si>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</si>
  <si>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</si>
  <si>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</si>
  <si>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</si>
  <si>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</si>
  <si>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</si>
  <si>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</si>
  <si>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</si>
  <si>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</si>
  <si>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</si>
  <si>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</si>
  <si>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</si>
  <si>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</si>
  <si>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</si>
  <si>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</si>
  <si>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</si>
  <si>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</si>
  <si>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</si>
  <si>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</si>
  <si>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</si>
  <si>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</si>
  <si>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</si>
  <si>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</si>
  <si>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</si>
  <si>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</si>
  <si>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</si>
  <si>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</si>
  <si>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</si>
  <si>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</si>
  <si>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</si>
  <si>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</si>
  <si>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</si>
  <si>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</si>
  <si>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</si>
  <si>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</si>
  <si>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</si>
  <si>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</si>
  <si>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</si>
  <si>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</si>
  <si>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</si>
  <si>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</si>
  <si>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</si>
  <si>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</si>
  <si>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</si>
  <si>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</si>
  <si>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</si>
  <si>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</si>
  <si>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</si>
  <si>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</si>
  <si>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</si>
  <si>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</si>
  <si>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</si>
  <si>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</si>
  <si>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</si>
  <si>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</si>
  <si>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</si>
  <si>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</si>
  <si>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</si>
  <si>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</si>
  <si>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</si>
  <si>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</si>
  <si>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</si>
  <si>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</si>
  <si>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</si>
  <si>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</si>
  <si>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</si>
  <si>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</si>
  <si>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</si>
  <si>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</si>
  <si>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</si>
  <si>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</si>
  <si>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</si>
  <si>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</si>
  <si>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</si>
  <si>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</si>
  <si>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</si>
  <si>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</si>
  <si>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</si>
  <si>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</si>
  <si>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</si>
  <si>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</si>
  <si>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</si>
  <si>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</si>
  <si>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</si>
  <si>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</si>
  <si>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</si>
  <si>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</si>
  <si>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</si>
  <si>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</si>
  <si>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</si>
  <si>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</si>
  <si>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</si>
  <si>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</si>
  <si>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</si>
  <si>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</si>
  <si>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</si>
  <si>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</si>
  <si>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</si>
  <si>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</si>
  <si>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</si>
  <si>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</si>
  <si>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</si>
  <si>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</si>
  <si>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</si>
  <si>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</si>
  <si>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</si>
  <si>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</si>
  <si>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</si>
  <si>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</si>
  <si>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</si>
  <si>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</si>
  <si>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</si>
  <si>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</si>
  <si>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</si>
  <si>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</si>
  <si>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</si>
  <si>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</si>
  <si>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</si>
  <si>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</si>
  <si>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</si>
  <si>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</si>
  <si>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</si>
  <si>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</si>
  <si>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</si>
  <si>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</si>
  <si>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</si>
  <si>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</si>
  <si>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</si>
  <si>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</si>
  <si>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</si>
  <si>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</si>
  <si>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</si>
  <si>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</si>
  <si>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</si>
  <si>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</si>
  <si>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</si>
  <si>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</si>
  <si>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</si>
  <si>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</si>
  <si>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</si>
  <si>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</si>
  <si>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</si>
  <si>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</si>
  <si>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</si>
  <si>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</si>
  <si>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</si>
  <si>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</si>
  <si>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</si>
  <si>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</si>
  <si>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</si>
  <si>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</si>
  <si>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</si>
  <si>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</si>
  <si>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</si>
  <si>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</si>
  <si>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</si>
  <si>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</si>
  <si>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</si>
  <si>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</si>
  <si>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</si>
  <si>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</si>
  <si>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</si>
  <si>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</si>
  <si>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</si>
  <si>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</si>
  <si>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</si>
  <si>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</si>
  <si>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</si>
  <si>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</si>
  <si>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</si>
  <si>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</si>
  <si>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</si>
  <si>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</si>
  <si>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</si>
  <si>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</si>
  <si>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</si>
  <si>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</si>
  <si>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</si>
  <si>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</si>
  <si>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</si>
  <si>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</si>
  <si>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</si>
  <si>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</si>
  <si>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</si>
  <si>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</si>
  <si>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</si>
  <si>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</si>
  <si>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</si>
  <si>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</si>
  <si>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</si>
  <si>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</si>
  <si>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</si>
  <si>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</si>
  <si>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</si>
  <si>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</si>
  <si>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</si>
  <si>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</si>
  <si>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</si>
  <si>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</si>
  <si>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</si>
  <si>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</si>
  <si>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</si>
  <si>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</si>
  <si>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</si>
  <si>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</si>
  <si>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</si>
  <si>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</si>
  <si>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</si>
  <si>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</si>
  <si>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</si>
  <si>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</si>
  <si>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</si>
  <si>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</si>
  <si>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</si>
  <si>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</si>
  <si>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</si>
  <si>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</si>
  <si>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</si>
  <si>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</si>
  <si>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</si>
  <si>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</si>
  <si>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</si>
  <si>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</si>
  <si>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</si>
  <si>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</si>
  <si>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</si>
  <si>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</si>
  <si>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</si>
  <si>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</si>
  <si>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</si>
  <si>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</si>
  <si>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</si>
  <si>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</si>
  <si>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</si>
  <si>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</si>
  <si>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</si>
  <si>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</si>
  <si>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</si>
  <si>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</si>
  <si>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</si>
  <si>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</si>
  <si>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</si>
  <si>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</si>
  <si>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</si>
  <si>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</si>
  <si>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</si>
  <si>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</si>
  <si>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</si>
  <si>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</si>
  <si>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</si>
  <si>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</si>
  <si>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</si>
  <si>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</si>
  <si>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</si>
  <si>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</si>
  <si>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</si>
  <si>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</si>
  <si>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</si>
  <si>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</si>
  <si>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</si>
  <si>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</si>
  <si>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</si>
  <si>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</si>
  <si>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</si>
  <si>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</si>
  <si>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</si>
  <si>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</si>
  <si>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</si>
  <si>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</si>
  <si>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</si>
  <si>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</si>
  <si>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</si>
  <si>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</si>
  <si>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</si>
  <si>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</si>
  <si>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</si>
  <si>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</si>
  <si>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</si>
  <si>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</si>
  <si>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</si>
  <si>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</si>
  <si>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</si>
  <si>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</si>
  <si>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</si>
  <si>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</si>
  <si>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</si>
  <si>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</si>
  <si>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</si>
  <si>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</si>
  <si>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</si>
  <si>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</si>
  <si>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</si>
  <si>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</si>
  <si>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</si>
  <si>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</si>
  <si>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</si>
  <si>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</si>
  <si>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</si>
  <si>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</si>
  <si>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</si>
  <si>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</si>
  <si>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</si>
  <si>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</si>
  <si>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</si>
  <si>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</si>
  <si>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</si>
  <si>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</si>
  <si>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</si>
  <si>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</si>
  <si>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</si>
  <si>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</si>
  <si>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</si>
  <si>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</si>
  <si>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</si>
  <si>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</si>
  <si>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</si>
  <si>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</si>
  <si>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</si>
  <si>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</si>
  <si>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</si>
  <si>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</si>
  <si>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</si>
  <si>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</si>
  <si>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</si>
  <si>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</si>
  <si>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</si>
  <si>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</si>
  <si>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</si>
  <si>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</si>
  <si>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</si>
  <si>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</si>
  <si>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</si>
  <si>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</si>
  <si>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</si>
  <si>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</si>
  <si>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</si>
  <si>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</si>
  <si>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</si>
  <si>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</si>
  <si>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</si>
  <si>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</si>
  <si>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</si>
  <si>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</si>
  <si>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</si>
  <si>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</si>
  <si>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</si>
  <si>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</si>
  <si>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</si>
  <si>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</si>
  <si>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</si>
  <si>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</si>
  <si>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</si>
  <si>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</si>
  <si>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</si>
  <si>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</si>
  <si>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</si>
  <si>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</si>
  <si>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</si>
  <si>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</si>
  <si>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</si>
  <si>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</si>
  <si>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</si>
  <si>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</si>
  <si>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</si>
  <si>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</si>
  <si>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</si>
  <si>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</si>
  <si>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</si>
  <si>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</si>
  <si>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</si>
  <si>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</si>
  <si>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</si>
  <si>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</si>
  <si>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</si>
  <si>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</si>
  <si>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</si>
  <si>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</si>
  <si>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</si>
  <si>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</si>
  <si>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</si>
  <si>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</si>
  <si>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</si>
  <si>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</si>
  <si>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</si>
  <si>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</si>
  <si>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</si>
  <si>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</si>
  <si>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</si>
  <si>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</si>
  <si>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</si>
  <si>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</si>
  <si>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</si>
  <si>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</si>
  <si>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</si>
  <si>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</si>
  <si>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</si>
  <si>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</si>
  <si>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</si>
  <si>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</si>
  <si>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</si>
  <si>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</si>
  <si>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</si>
  <si>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</si>
  <si>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</si>
  <si>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</si>
  <si>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</si>
  <si>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</si>
  <si>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</si>
  <si>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</si>
  <si>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</si>
  <si>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</si>
  <si>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</si>
  <si>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</si>
  <si>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</si>
  <si>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</si>
  <si>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</si>
  <si>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</si>
  <si>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</si>
  <si>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</si>
  <si>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</si>
  <si>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</si>
  <si>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</si>
  <si>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</si>
  <si>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</si>
  <si>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</si>
  <si>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</si>
  <si>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</si>
  <si>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</si>
  <si>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</si>
  <si>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</si>
  <si>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</si>
  <si>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</si>
  <si>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</si>
  <si>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</si>
  <si>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</si>
  <si>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</si>
  <si>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</si>
  <si>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</si>
  <si>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</si>
  <si>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</si>
  <si>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</si>
  <si>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</si>
  <si>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</si>
  <si>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</si>
  <si>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</si>
  <si>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</si>
  <si>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</si>
  <si>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</si>
  <si>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</si>
  <si>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</si>
  <si>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</si>
  <si>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</si>
  <si>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</si>
  <si>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</si>
  <si>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</si>
  <si>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</si>
  <si>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</si>
  <si>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</si>
  <si>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</si>
  <si>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</si>
  <si>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</si>
  <si>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</si>
  <si>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</si>
  <si>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</si>
  <si>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</si>
  <si>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</si>
  <si>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</si>
  <si>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</si>
  <si>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</si>
  <si>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</si>
  <si>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</si>
  <si>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</si>
  <si>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</si>
  <si>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</si>
  <si>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</si>
  <si>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</si>
  <si>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</si>
  <si>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</si>
  <si>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</si>
  <si>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</si>
  <si>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</si>
  <si>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</si>
  <si>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</si>
  <si>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</si>
  <si>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</si>
  <si>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</si>
  <si>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</si>
  <si>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</si>
  <si>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</si>
  <si>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</si>
  <si>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</si>
  <si>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</si>
  <si>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</si>
  <si>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</si>
  <si>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</si>
  <si>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</si>
  <si>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</si>
  <si>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</si>
  <si>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</si>
  <si>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</si>
  <si>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</si>
  <si>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</si>
  <si>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</si>
  <si>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</si>
  <si>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</si>
  <si>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</si>
  <si>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</si>
  <si>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</si>
  <si>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</si>
  <si>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</si>
  <si>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</si>
  <si>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</si>
  <si>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</si>
  <si>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</si>
  <si>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</si>
  <si>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</si>
  <si>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</si>
  <si>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</si>
  <si>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</si>
  <si>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</si>
  <si>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</si>
  <si>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</si>
  <si>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</si>
  <si>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</si>
  <si>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</si>
  <si>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</si>
  <si>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</si>
  <si>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</si>
  <si>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</si>
  <si>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</si>
  <si>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</si>
  <si>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</si>
  <si>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</si>
  <si>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</si>
  <si>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</si>
  <si>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</si>
  <si>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</si>
  <si>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</si>
  <si>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</si>
  <si>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</si>
  <si>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</si>
  <si>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</si>
  <si>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</si>
  <si>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</si>
  <si>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</si>
  <si>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</si>
  <si>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</si>
  <si>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</si>
  <si>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</si>
  <si>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</si>
  <si>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</si>
  <si>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</si>
  <si>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</si>
  <si>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</si>
  <si>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</si>
  <si>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</si>
  <si>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</si>
  <si>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</si>
  <si>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</si>
  <si>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</si>
  <si>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</si>
  <si>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</si>
  <si>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</si>
  <si>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</si>
  <si>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</si>
  <si>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</si>
  <si>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</si>
  <si>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</si>
  <si>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</si>
  <si>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</si>
  <si>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</si>
  <si>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</si>
  <si>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</si>
  <si>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</si>
  <si>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</si>
  <si>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</si>
  <si>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</si>
  <si>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</si>
  <si>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</si>
  <si>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</si>
  <si>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</si>
  <si>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</si>
  <si>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</si>
  <si>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</si>
  <si>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</si>
  <si>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</si>
  <si>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</si>
  <si>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</si>
  <si>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</si>
  <si>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</si>
  <si>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</si>
  <si>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</si>
  <si>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</si>
  <si>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</si>
  <si>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</si>
  <si>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</si>
  <si>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</si>
  <si>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</si>
  <si>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</si>
  <si>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</si>
  <si>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</si>
  <si>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</si>
  <si>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</si>
  <si>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</si>
  <si>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</si>
  <si>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</si>
  <si>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</si>
  <si>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</si>
  <si>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</si>
  <si>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</si>
  <si>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</si>
  <si>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</si>
  <si>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</si>
  <si>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</si>
  <si>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</si>
  <si>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</si>
  <si>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</si>
  <si>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</si>
  <si>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</si>
  <si>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</si>
  <si>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</si>
  <si>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</si>
  <si>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</si>
  <si>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</si>
  <si>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</si>
  <si>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</si>
  <si>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</si>
  <si>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</si>
  <si>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</si>
  <si>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</si>
  <si>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</si>
  <si>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</si>
  <si>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</si>
  <si>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</si>
  <si>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</si>
  <si>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</si>
  <si>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</si>
  <si>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</si>
  <si>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</si>
  <si>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</si>
  <si>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</si>
  <si>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</si>
  <si>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</si>
  <si>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</si>
  <si>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</si>
  <si>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</si>
  <si>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</si>
  <si>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</si>
  <si>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</si>
  <si>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</si>
  <si>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</si>
  <si>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</si>
  <si>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</si>
  <si>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</si>
  <si>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</si>
  <si>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</si>
  <si>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</si>
  <si>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</si>
  <si>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</si>
  <si>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</si>
  <si>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</si>
  <si>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</si>
  <si>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</si>
  <si>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</si>
  <si>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</si>
  <si>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</si>
  <si>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</si>
  <si>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</si>
  <si>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</si>
  <si>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</si>
  <si>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</si>
  <si>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</si>
  <si>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</si>
  <si>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</si>
  <si>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</si>
  <si>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</si>
  <si>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</si>
  <si>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</si>
  <si>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</si>
  <si>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</si>
  <si>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</si>
  <si>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</si>
  <si>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</si>
  <si>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</si>
  <si>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</si>
  <si>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</si>
  <si>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</si>
  <si>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</si>
  <si>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</si>
  <si>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</si>
  <si>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</si>
  <si>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</si>
  <si>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</si>
  <si>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</si>
  <si>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</si>
  <si>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</si>
  <si>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</si>
  <si>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</si>
  <si>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</si>
  <si>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</si>
  <si>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</si>
  <si>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</si>
  <si>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</si>
  <si>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</si>
  <si>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</si>
  <si>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</si>
  <si>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</si>
  <si>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</si>
  <si>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</si>
  <si>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</si>
  <si>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</si>
  <si>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</si>
  <si>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</si>
  <si>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</si>
  <si>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</si>
  <si>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</si>
  <si>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</si>
  <si>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</si>
  <si>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</si>
  <si>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</si>
  <si>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</si>
  <si>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</si>
  <si>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</si>
  <si>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</si>
  <si>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</si>
  <si>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</si>
  <si>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</si>
  <si>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</si>
  <si>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</si>
  <si>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</si>
  <si>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</si>
  <si>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</si>
  <si>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</si>
  <si>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</si>
  <si>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</si>
  <si>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</si>
  <si>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</si>
  <si>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</si>
  <si>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</si>
  <si>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</si>
  <si>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</si>
  <si>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</si>
  <si>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</si>
  <si>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</si>
  <si>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</si>
  <si>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</si>
  <si>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</si>
  <si>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</si>
  <si>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</si>
  <si>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</si>
  <si>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</si>
  <si>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</si>
  <si>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</si>
  <si>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</si>
  <si>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</si>
  <si>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</si>
  <si>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</si>
  <si>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</si>
  <si>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</si>
  <si>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</si>
  <si>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</si>
  <si>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</si>
  <si>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</si>
  <si>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</si>
  <si>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</si>
  <si>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</si>
  <si>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</si>
  <si>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</si>
  <si>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</si>
  <si>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</si>
  <si>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</si>
  <si>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</si>
  <si>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</si>
  <si>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</si>
  <si>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</si>
  <si>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</si>
  <si>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</si>
  <si>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</si>
  <si>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</si>
  <si>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</si>
  <si>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</si>
  <si>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</si>
  <si>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</si>
  <si>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</si>
  <si>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</si>
  <si>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</si>
  <si>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</si>
  <si>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</si>
  <si>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</si>
  <si>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</si>
  <si>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</si>
  <si>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</si>
  <si>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</si>
  <si>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</si>
  <si>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</si>
  <si>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</si>
  <si>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</si>
  <si>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</si>
  <si>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</si>
  <si>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</si>
  <si>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</si>
  <si>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</si>
  <si>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</si>
  <si>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</si>
  <si>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</si>
  <si>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</si>
  <si>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</si>
  <si>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</si>
  <si>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</si>
  <si>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</si>
  <si>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</si>
  <si>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</si>
  <si>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</si>
  <si>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</si>
  <si>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</si>
  <si>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</si>
  <si>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</si>
  <si>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</si>
  <si>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</si>
  <si>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</si>
  <si>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</si>
  <si>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</si>
  <si>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</si>
  <si>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</si>
  <si>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</si>
  <si>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</si>
  <si>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</si>
  <si>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</si>
  <si>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</si>
  <si>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</si>
  <si>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</si>
  <si>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</si>
  <si>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</si>
  <si>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</si>
  <si>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</si>
  <si>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</si>
  <si>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</si>
  <si>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</si>
  <si>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</si>
  <si>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</si>
  <si>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</si>
  <si>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</si>
  <si>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</si>
  <si>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</si>
  <si>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</si>
  <si>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</si>
  <si>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</si>
  <si>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</si>
  <si>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</si>
  <si>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</si>
  <si>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</si>
  <si>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</si>
  <si>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</si>
  <si>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</si>
  <si>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</si>
  <si>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</si>
  <si>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</si>
  <si>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</si>
  <si>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</si>
  <si>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</si>
  <si>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</si>
  <si>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</si>
  <si>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</si>
  <si>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</si>
  <si>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</si>
  <si>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</si>
  <si>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</si>
  <si>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</si>
  <si>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</si>
  <si>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</si>
  <si>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</si>
  <si>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</si>
  <si>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</si>
  <si>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</si>
  <si>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</si>
  <si>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</si>
  <si>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</si>
  <si>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</si>
  <si>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</si>
  <si>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</si>
  <si>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</si>
  <si>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</si>
  <si>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</si>
  <si>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</si>
  <si>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</si>
  <si>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</si>
  <si>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</si>
  <si>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</si>
  <si>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</si>
  <si>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</si>
  <si>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</si>
  <si>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</si>
  <si>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</si>
  <si>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</si>
  <si>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</si>
  <si>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</si>
  <si>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</si>
  <si>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</si>
  <si>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</si>
  <si>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</si>
  <si>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</si>
  <si>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</si>
  <si>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</si>
  <si>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</si>
  <si>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</si>
  <si>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</si>
  <si>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</si>
  <si>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</si>
  <si>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</si>
  <si>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</si>
  <si>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</si>
  <si>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</si>
  <si>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</si>
  <si>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</si>
  <si>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</si>
  <si>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</si>
  <si>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</si>
  <si>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</si>
  <si>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</si>
  <si>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</si>
  <si>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</si>
  <si>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</si>
  <si>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</si>
  <si>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</si>
  <si>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</si>
  <si>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</si>
  <si>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</si>
  <si>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</si>
  <si>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</si>
  <si>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</si>
  <si>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</si>
  <si>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</si>
  <si>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</si>
  <si>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</si>
  <si>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</si>
  <si>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</si>
  <si>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</si>
  <si>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</si>
  <si>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</si>
  <si>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</si>
  <si>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</si>
  <si>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</si>
  <si>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</si>
  <si>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</si>
  <si>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</si>
  <si>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</si>
  <si>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</si>
  <si>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</si>
  <si>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</si>
  <si>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</si>
  <si>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</si>
  <si>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</si>
  <si>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</si>
  <si>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</si>
  <si>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</si>
  <si>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</si>
  <si>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</si>
  <si>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</si>
  <si>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</si>
  <si>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</si>
  <si>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</si>
  <si>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</si>
  <si>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</si>
  <si>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</si>
  <si>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</si>
  <si>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</si>
  <si>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</si>
  <si>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</si>
  <si>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</si>
  <si>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</si>
  <si>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</si>
  <si>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</si>
  <si>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</si>
  <si>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</si>
  <si>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</si>
  <si>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</si>
  <si>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</si>
  <si>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</si>
  <si>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</si>
  <si>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</si>
  <si>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</si>
  <si>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</si>
  <si>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</si>
  <si>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</si>
  <si>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</si>
  <si>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</si>
  <si>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</si>
  <si>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</si>
  <si>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</si>
  <si>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</si>
  <si>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</si>
  <si>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</si>
  <si>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</si>
  <si>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</si>
  <si>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</si>
  <si>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</si>
  <si>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</si>
  <si>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</si>
  <si>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</si>
  <si>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</si>
  <si>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</si>
  <si>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</si>
  <si>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</si>
  <si>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</si>
  <si>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</si>
  <si>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</si>
  <si>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</si>
  <si>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</si>
  <si>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</si>
  <si>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</si>
  <si>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</si>
  <si>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</si>
  <si>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</si>
  <si>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</si>
  <si>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</si>
  <si>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</si>
  <si>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</si>
  <si>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</si>
  <si>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</si>
  <si>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</si>
  <si>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</si>
  <si>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</si>
  <si>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</si>
  <si>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</si>
  <si>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</si>
  <si>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</si>
  <si>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</si>
  <si>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</si>
  <si>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</si>
  <si>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</si>
  <si>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</si>
  <si>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</si>
  <si>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</si>
  <si>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</si>
  <si>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</si>
  <si>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</si>
  <si>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</si>
  <si>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</si>
  <si>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</si>
  <si>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</si>
  <si>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</si>
  <si>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</si>
  <si>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</si>
  <si>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</si>
  <si>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</si>
  <si>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</si>
  <si>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</si>
  <si>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</si>
  <si>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</si>
  <si>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</si>
  <si>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</si>
  <si>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</si>
  <si>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</si>
  <si>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</si>
  <si>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</si>
  <si>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</si>
  <si>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</si>
  <si>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</si>
  <si>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</si>
  <si>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</si>
  <si>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</si>
  <si>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</si>
  <si>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</si>
  <si>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</si>
  <si>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</si>
  <si>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</si>
  <si>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</si>
  <si>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</si>
  <si>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</si>
  <si>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</si>
  <si>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</si>
  <si>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</si>
  <si>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</si>
  <si>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</si>
  <si>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</si>
  <si>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</si>
  <si>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</si>
  <si>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</si>
  <si>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</si>
  <si>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</si>
  <si>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</si>
  <si>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</si>
  <si>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</si>
  <si>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</si>
  <si>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</si>
  <si>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</si>
  <si>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</si>
  <si>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</si>
  <si>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</si>
  <si>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</si>
  <si>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</si>
  <si>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</si>
  <si>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</si>
  <si>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</si>
  <si>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</si>
  <si>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</si>
  <si>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</si>
  <si>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</si>
  <si>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</si>
  <si>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</si>
  <si>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</si>
  <si>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</si>
  <si>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</si>
  <si>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</si>
  <si>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</si>
  <si>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</si>
  <si>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</si>
  <si>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</si>
  <si>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</si>
  <si>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</si>
  <si>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</si>
  <si>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</si>
  <si>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</si>
  <si>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</si>
  <si>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</si>
  <si>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</si>
  <si>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</si>
  <si>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</si>
  <si>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</si>
  <si>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</si>
  <si>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</si>
  <si>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</si>
  <si>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</si>
  <si>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</si>
  <si>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</si>
  <si>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</si>
  <si>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</si>
  <si>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</si>
  <si>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</si>
  <si>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</si>
  <si>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</si>
  <si>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</si>
  <si>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</si>
  <si>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</si>
  <si>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</si>
  <si>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</si>
  <si>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</si>
  <si>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</si>
  <si>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</si>
  <si>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</si>
  <si>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</si>
  <si>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</si>
  <si>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</si>
  <si>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</si>
  <si>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</si>
  <si>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</si>
  <si>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</si>
  <si>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</si>
  <si>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</si>
  <si>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</si>
  <si>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</si>
  <si>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</si>
  <si>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</si>
  <si>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</si>
  <si>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</si>
  <si>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</si>
  <si>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</si>
  <si>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</si>
  <si>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</si>
  <si>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</si>
  <si>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</si>
  <si>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</si>
  <si>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</si>
  <si>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</si>
  <si>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</si>
  <si>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</si>
  <si>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</si>
  <si>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</si>
  <si>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</si>
  <si>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</si>
  <si>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</si>
  <si>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</si>
  <si>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</si>
  <si>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</si>
  <si>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</si>
  <si>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</si>
  <si>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</si>
  <si>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</si>
  <si>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</si>
  <si>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</si>
  <si>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</si>
  <si>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</si>
  <si>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</si>
  <si>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</si>
  <si>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</si>
  <si>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</si>
  <si>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</si>
  <si>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</si>
  <si>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</si>
  <si>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</si>
  <si>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</si>
  <si>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</si>
  <si>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</si>
  <si>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</si>
  <si>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</si>
  <si>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</si>
  <si>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</si>
  <si>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</si>
  <si>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</si>
  <si>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</si>
  <si>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</si>
  <si>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</si>
  <si>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</si>
  <si>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</si>
  <si>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</si>
  <si>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</si>
  <si>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</si>
  <si>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</si>
  <si>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</si>
  <si>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</si>
  <si>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</si>
  <si>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</si>
  <si>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</si>
  <si>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</si>
  <si>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</si>
  <si>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</si>
  <si>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</si>
  <si>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</si>
  <si>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</si>
  <si>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</si>
  <si>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</si>
  <si>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</si>
  <si>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</si>
  <si>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</si>
  <si>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</si>
  <si>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</si>
  <si>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</si>
  <si>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</si>
  <si>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</si>
  <si>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</si>
  <si>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</si>
  <si>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</si>
  <si>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</si>
  <si>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</si>
  <si>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</si>
  <si>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</si>
  <si>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</si>
  <si>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</si>
  <si>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</si>
  <si>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</si>
  <si>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</si>
  <si>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</si>
  <si>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</si>
  <si>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</si>
  <si>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</si>
  <si>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</si>
  <si>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</si>
  <si>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</si>
  <si>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</si>
  <si>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</si>
  <si>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</si>
  <si>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</si>
  <si>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</si>
  <si>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</si>
  <si>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</si>
  <si>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</si>
  <si>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</si>
  <si>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</si>
  <si>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</si>
  <si>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</si>
  <si>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</si>
  <si>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</si>
  <si>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</si>
  <si>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</si>
  <si>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</si>
  <si>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</si>
  <si>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</si>
  <si>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</si>
  <si>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</si>
  <si>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</si>
  <si>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</si>
  <si>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</si>
  <si>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</si>
  <si>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</si>
  <si>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</si>
  <si>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</si>
  <si>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</si>
  <si>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</si>
  <si>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</si>
  <si>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</si>
  <si>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</si>
  <si>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</si>
  <si>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</si>
  <si>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</si>
  <si>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</si>
  <si>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</si>
  <si>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</si>
  <si>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</si>
  <si>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</si>
  <si>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</si>
  <si>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</si>
  <si>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</si>
  <si>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</si>
  <si>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</si>
  <si>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</si>
  <si>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</si>
  <si>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</si>
  <si>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</si>
  <si>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</si>
  <si>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</si>
  <si>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</si>
  <si>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</si>
  <si>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</si>
  <si>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</si>
  <si>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</si>
  <si>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</si>
  <si>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</si>
  <si>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</si>
  <si>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</si>
  <si>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</si>
  <si>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</si>
  <si>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</si>
  <si>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</si>
  <si>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</si>
  <si>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</si>
  <si>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</si>
  <si>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</si>
  <si>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</si>
  <si>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</si>
  <si>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</si>
  <si>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</si>
  <si>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</si>
  <si>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</si>
  <si>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</si>
  <si>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</si>
  <si>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</si>
  <si>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</si>
  <si>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</si>
  <si>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</si>
  <si>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</si>
  <si>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</si>
  <si>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</si>
  <si>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</si>
  <si>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</si>
  <si>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</si>
  <si>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</si>
  <si>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</si>
  <si>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</si>
  <si>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</si>
  <si>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</si>
  <si>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</si>
  <si>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</si>
  <si>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</si>
  <si>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</si>
  <si>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</si>
  <si>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</si>
  <si>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</si>
  <si>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</si>
  <si>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</si>
  <si>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</si>
  <si>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</si>
  <si>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</si>
  <si>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</si>
  <si>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</si>
  <si>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</si>
  <si>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</si>
  <si>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</si>
  <si>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</si>
  <si>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</si>
  <si>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</si>
  <si>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</si>
  <si>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</si>
  <si>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</si>
  <si>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</si>
  <si>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</si>
  <si>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</si>
  <si>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</si>
  <si>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</si>
  <si>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</si>
  <si>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</si>
  <si>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</si>
  <si>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</si>
  <si>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</si>
  <si>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</si>
  <si>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</si>
  <si>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</si>
  <si>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</si>
  <si>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</si>
  <si>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</si>
  <si>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</si>
  <si>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</si>
  <si>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</si>
  <si>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</si>
  <si>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</si>
  <si>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</si>
  <si>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</si>
  <si>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</si>
  <si>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</si>
  <si>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</si>
  <si>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</si>
  <si>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</si>
  <si>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</si>
  <si>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</si>
  <si>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</si>
  <si>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</si>
  <si>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</si>
  <si>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</si>
  <si>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</si>
  <si>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</si>
  <si>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</si>
  <si>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</si>
  <si>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</si>
  <si>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</si>
  <si>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</si>
  <si>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</si>
  <si>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</si>
  <si>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</si>
  <si>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</si>
  <si>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</si>
  <si>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</si>
  <si>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</si>
  <si>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</si>
  <si>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</si>
  <si>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</si>
  <si>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</si>
  <si>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</si>
  <si>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</si>
  <si>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</si>
  <si>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</si>
  <si>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</si>
  <si>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</si>
  <si>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</si>
  <si>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</si>
  <si>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</si>
  <si>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</si>
  <si>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</si>
  <si>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</si>
  <si>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</si>
  <si>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</si>
  <si>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</si>
  <si>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</si>
  <si>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</si>
  <si>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</si>
  <si>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</si>
  <si>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</si>
  <si>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</si>
  <si>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</si>
  <si>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</si>
  <si>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</si>
  <si>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</si>
  <si>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</si>
  <si>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</si>
  <si>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</si>
  <si>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</si>
  <si>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</si>
  <si>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</si>
  <si>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</si>
  <si>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</si>
  <si>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</si>
  <si>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</si>
  <si>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</si>
  <si>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</si>
  <si>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</si>
  <si>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</si>
  <si>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</si>
  <si>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</si>
  <si>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</si>
  <si>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</si>
  <si>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</si>
  <si>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</si>
  <si>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</si>
  <si>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</si>
  <si>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</si>
  <si>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</si>
  <si>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</si>
  <si>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</si>
  <si>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</si>
  <si>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</si>
  <si>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</si>
  <si>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</si>
  <si>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</si>
  <si>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</si>
  <si>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</si>
  <si>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</si>
  <si>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</si>
  <si>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</si>
  <si>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</si>
  <si>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</si>
  <si>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</si>
  <si>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</si>
  <si>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</si>
  <si>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</si>
  <si>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</si>
  <si>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</si>
  <si>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</si>
  <si>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</si>
  <si>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</si>
  <si>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</si>
  <si>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</si>
  <si>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</si>
  <si>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</si>
  <si>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</si>
  <si>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</si>
  <si>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</si>
  <si>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</si>
  <si>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</si>
  <si>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</si>
  <si>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</si>
  <si>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</si>
  <si>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</si>
  <si>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</si>
  <si>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</si>
  <si>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</si>
  <si>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</si>
  <si>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</si>
  <si>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</si>
  <si>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</si>
  <si>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</si>
  <si>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</si>
  <si>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</si>
  <si>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</si>
  <si>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</si>
  <si>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</si>
  <si>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</si>
  <si>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</si>
  <si>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</si>
  <si>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</si>
  <si>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</si>
  <si>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</si>
  <si>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</si>
  <si>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</si>
  <si>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</si>
  <si>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</si>
  <si>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</si>
  <si>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</si>
  <si>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</si>
  <si>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</si>
  <si>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</si>
  <si>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</si>
  <si>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</si>
  <si>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</si>
  <si>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</si>
  <si>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</si>
  <si>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</si>
  <si>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</si>
  <si>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</si>
  <si>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</si>
  <si>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</si>
  <si>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</si>
  <si>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</si>
  <si>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</si>
  <si>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</si>
  <si>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</si>
  <si>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</si>
  <si>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</si>
  <si>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</si>
  <si>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</si>
  <si>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</si>
  <si>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</si>
  <si>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</si>
  <si>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</si>
  <si>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</si>
  <si>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</si>
  <si>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</si>
  <si>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</si>
  <si>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</si>
  <si>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</si>
  <si>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</si>
  <si>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</si>
  <si>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</si>
  <si>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</si>
  <si>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</si>
  <si>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</si>
  <si>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</si>
  <si>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</si>
  <si>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</si>
  <si>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</si>
  <si>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</si>
  <si>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</si>
  <si>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</si>
  <si>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</si>
  <si>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</si>
  <si>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</si>
  <si>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</si>
  <si>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</si>
  <si>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</si>
  <si>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</si>
  <si>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</si>
  <si>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</si>
  <si>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</si>
  <si>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</si>
  <si>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</si>
  <si>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</si>
  <si>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</si>
  <si>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</si>
  <si>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</si>
  <si>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</si>
  <si>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</si>
  <si>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</si>
  <si>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</si>
  <si>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</si>
  <si>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</si>
  <si>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</si>
  <si>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</si>
  <si>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</si>
  <si>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</si>
  <si>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</si>
  <si>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</si>
  <si>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</si>
  <si>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</si>
  <si>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</si>
  <si>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</si>
  <si>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</si>
  <si>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</si>
  <si>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</si>
  <si>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</si>
  <si>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</si>
  <si>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</si>
  <si>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</si>
  <si>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</si>
  <si>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</si>
  <si>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</si>
  <si>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</si>
  <si>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</si>
  <si>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</si>
  <si>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</si>
  <si>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</si>
  <si>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</si>
  <si>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</si>
  <si>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</si>
  <si>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</si>
  <si>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</si>
  <si>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</si>
  <si>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</si>
  <si>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</si>
  <si>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</si>
  <si>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</si>
  <si>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</si>
  <si>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</si>
  <si>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</si>
  <si>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</si>
  <si>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</si>
  <si>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</si>
  <si>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</si>
  <si>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</si>
  <si>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</si>
  <si>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</si>
  <si>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</si>
  <si>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</si>
  <si>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</si>
  <si>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</si>
  <si>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</si>
  <si>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</si>
  <si>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</si>
  <si>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</si>
  <si>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</si>
  <si>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</si>
  <si>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</si>
  <si>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</si>
  <si>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</si>
  <si>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</si>
  <si>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</si>
  <si>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</si>
  <si>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</si>
  <si>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</si>
  <si>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</si>
  <si>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</si>
  <si>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</si>
  <si>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</si>
  <si>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</si>
  <si>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</si>
  <si>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</si>
  <si>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</si>
  <si>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</si>
  <si>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</si>
  <si>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</si>
  <si>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</si>
  <si>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</si>
  <si>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</si>
  <si>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</si>
  <si>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</si>
  <si>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</si>
  <si>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</si>
  <si>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</si>
  <si>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</si>
  <si>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</si>
  <si>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</si>
  <si>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</si>
  <si>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</si>
  <si>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</si>
  <si>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</si>
  <si>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</si>
  <si>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</si>
  <si>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</si>
  <si>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</si>
  <si>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</si>
  <si>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</si>
  <si>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</si>
  <si>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</si>
  <si>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</si>
  <si>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</si>
  <si>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</si>
  <si>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</si>
  <si>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</si>
  <si>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</si>
  <si>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</si>
  <si>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</si>
  <si>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</si>
  <si>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</si>
  <si>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</si>
  <si>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</si>
  <si>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</si>
  <si>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</si>
  <si>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</si>
  <si>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</si>
  <si>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</si>
  <si>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</si>
  <si>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</si>
  <si>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</si>
  <si>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</si>
  <si>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</si>
  <si>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</si>
  <si>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</si>
  <si>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</si>
  <si>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</si>
  <si>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</si>
  <si>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</si>
  <si>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</si>
  <si>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</si>
  <si>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</si>
  <si>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</si>
  <si>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</si>
  <si>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</si>
  <si>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</si>
  <si>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</si>
  <si>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</si>
  <si>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</si>
  <si>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</si>
  <si>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</si>
  <si>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</si>
  <si>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</si>
  <si>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</si>
  <si>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</si>
  <si>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</si>
  <si>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</si>
  <si>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</si>
  <si>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</si>
  <si>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</si>
  <si>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</si>
  <si>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</si>
  <si>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</si>
  <si>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</si>
  <si>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</si>
  <si>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</si>
  <si>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</si>
  <si>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</si>
  <si>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</si>
  <si>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</si>
  <si>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</si>
  <si>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</si>
  <si>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</si>
  <si>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</si>
  <si>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</si>
  <si>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</si>
  <si>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</si>
  <si>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</si>
  <si>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</si>
  <si>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</si>
  <si>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</si>
  <si>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</si>
  <si>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</si>
  <si>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</si>
  <si>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</si>
  <si>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</si>
  <si>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</si>
  <si>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</si>
  <si>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</si>
  <si>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</si>
  <si>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</si>
  <si>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</si>
  <si>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</si>
  <si>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</si>
  <si>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</si>
  <si>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</si>
  <si>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</si>
  <si>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</si>
  <si>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</si>
  <si>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</si>
  <si>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</si>
  <si>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</si>
  <si>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</si>
  <si>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</si>
  <si>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</si>
  <si>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</si>
  <si>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</si>
  <si>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</si>
  <si>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</si>
  <si>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</si>
  <si>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</si>
  <si>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</si>
  <si>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</si>
  <si>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</si>
  <si>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</si>
  <si>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</si>
  <si>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</si>
  <si>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</si>
  <si>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</si>
  <si>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</si>
  <si>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</si>
  <si>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</si>
  <si>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</si>
  <si>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</si>
  <si>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</si>
  <si>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</si>
  <si>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</si>
  <si>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</si>
  <si>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</si>
  <si>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</si>
  <si>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</si>
  <si>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</si>
  <si>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</si>
  <si>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</si>
  <si>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</si>
  <si>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</si>
  <si>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</si>
  <si>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</si>
  <si>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</si>
  <si>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</si>
  <si>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</si>
  <si>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</si>
  <si>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</si>
  <si>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</si>
  <si>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</si>
  <si>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</si>
  <si>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</si>
  <si>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</si>
  <si>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</si>
  <si>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</si>
  <si>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</si>
  <si>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</si>
  <si>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</si>
  <si>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</si>
  <si>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</si>
  <si>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</si>
  <si>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</si>
  <si>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</si>
  <si>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</si>
  <si>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</si>
  <si>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</si>
  <si>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</si>
  <si>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</si>
  <si>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</si>
  <si>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</si>
  <si>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</si>
  <si>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</si>
  <si>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</si>
  <si>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</si>
  <si>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</si>
  <si>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</si>
  <si>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</si>
  <si>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</si>
  <si>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</si>
  <si>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</si>
  <si>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</si>
  <si>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</si>
  <si>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</si>
  <si>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</si>
  <si>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</si>
  <si>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</si>
  <si>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</si>
  <si>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</si>
  <si>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</si>
  <si>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</si>
  <si>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</si>
  <si>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</si>
  <si>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</si>
  <si>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</si>
  <si>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</si>
  <si>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</si>
  <si>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</si>
  <si>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</si>
  <si>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</si>
  <si>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</si>
  <si>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</si>
  <si>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</si>
  <si>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</si>
  <si>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</si>
  <si>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</si>
  <si>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</si>
  <si>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</si>
  <si>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</si>
  <si>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</si>
  <si>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</si>
  <si>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</si>
  <si>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</si>
  <si>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</si>
  <si>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</si>
  <si>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</si>
  <si>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</si>
  <si>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</si>
  <si>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</si>
  <si>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</si>
  <si>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</si>
  <si>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</si>
  <si>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</si>
  <si>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</si>
  <si>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</si>
  <si>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</si>
  <si>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</si>
  <si>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</si>
  <si>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</si>
  <si>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</si>
  <si>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</si>
  <si>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</si>
  <si>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</si>
  <si>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</si>
  <si>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</si>
  <si>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</si>
  <si>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</si>
  <si>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</si>
  <si>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</si>
  <si>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</si>
  <si>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</si>
  <si>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</si>
  <si>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</si>
  <si>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</si>
  <si>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</si>
  <si>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</si>
  <si>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</si>
  <si>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</si>
  <si>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</si>
  <si>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</si>
  <si>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</si>
  <si>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</si>
  <si>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</si>
  <si>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</si>
  <si>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</si>
  <si>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</si>
  <si>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</si>
  <si>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</si>
  <si>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</si>
  <si>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</si>
  <si>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</si>
  <si>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</si>
  <si>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</si>
  <si>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</si>
  <si>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</si>
  <si>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</si>
  <si>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</si>
  <si>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</si>
  <si>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</si>
  <si>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</si>
  <si>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</si>
  <si>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</si>
  <si>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</si>
  <si>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</si>
  <si>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</si>
  <si>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</si>
  <si>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</si>
  <si>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</si>
  <si>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</si>
  <si>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</si>
  <si>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</si>
  <si>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</si>
  <si>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</si>
  <si>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</si>
  <si>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</si>
  <si>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</si>
  <si>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</si>
  <si>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</si>
  <si>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</si>
  <si>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</si>
  <si>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</si>
  <si>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</si>
  <si>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</si>
  <si>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</si>
  <si>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</si>
  <si>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</si>
  <si>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</si>
  <si>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</si>
  <si>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</si>
  <si>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</si>
  <si>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</si>
  <si>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</si>
  <si>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</si>
  <si>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</si>
  <si>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</si>
  <si>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</si>
  <si>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</si>
  <si>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</si>
  <si>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</si>
  <si>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</si>
  <si>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</si>
  <si>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</si>
  <si>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</si>
  <si>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</si>
  <si>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</si>
  <si>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</si>
  <si>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</si>
  <si>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</si>
  <si>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</si>
  <si>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</si>
  <si>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</si>
  <si>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</si>
  <si>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</si>
  <si>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</si>
  <si>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</si>
  <si>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</si>
  <si>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</si>
  <si>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</si>
  <si>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</si>
  <si>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</si>
  <si>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</si>
  <si>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</si>
  <si>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</si>
  <si>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</si>
  <si>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</si>
  <si>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</si>
  <si>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</si>
  <si>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</si>
  <si>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</si>
  <si>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</si>
  <si>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</si>
  <si>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</si>
  <si>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</si>
  <si>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</si>
  <si>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</si>
  <si>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</si>
  <si>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</si>
  <si>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</si>
  <si>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</si>
  <si>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</si>
  <si>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</si>
  <si>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</si>
  <si>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</si>
  <si>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</si>
  <si>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</si>
  <si>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</si>
  <si>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</si>
  <si>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</si>
  <si>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</si>
  <si>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</si>
  <si>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</si>
  <si>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</si>
  <si>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</si>
  <si>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</si>
  <si>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</si>
  <si>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</si>
  <si>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</si>
  <si>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</si>
  <si>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</si>
  <si>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</si>
  <si>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</si>
  <si>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</si>
  <si>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</si>
  <si>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</si>
  <si>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</si>
  <si>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</si>
  <si>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</si>
  <si>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</si>
  <si>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</si>
  <si>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</si>
  <si>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</si>
  <si>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</si>
  <si>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</si>
  <si>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</si>
  <si>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</si>
  <si>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</si>
  <si>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</si>
  <si>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</si>
  <si>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</si>
  <si>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</si>
  <si>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</si>
  <si>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</si>
  <si>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</si>
  <si>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</si>
  <si>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</si>
  <si>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</si>
  <si>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</si>
  <si>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</si>
  <si>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</si>
  <si>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</si>
  <si>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</si>
  <si>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</si>
  <si>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</si>
  <si>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</si>
  <si>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</si>
  <si>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</si>
  <si>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</si>
  <si>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</si>
  <si>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</si>
  <si>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</si>
  <si>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</si>
  <si>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</si>
  <si>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</si>
  <si>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</si>
  <si>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</si>
  <si>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</si>
  <si>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</si>
  <si>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</si>
  <si>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</si>
  <si>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</si>
  <si>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</si>
  <si>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</si>
  <si>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</si>
  <si>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</si>
  <si>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</si>
  <si>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</si>
  <si>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</si>
  <si>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</si>
  <si>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</si>
  <si>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</si>
  <si>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</si>
  <si>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</si>
  <si>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</si>
  <si>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</si>
  <si>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</si>
  <si>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</si>
  <si>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</si>
  <si>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</si>
  <si>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</si>
  <si>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</si>
  <si>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</si>
  <si>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</si>
  <si>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</si>
  <si>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</si>
  <si>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</si>
  <si>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</si>
  <si>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</si>
  <si>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</si>
  <si>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</si>
  <si>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</si>
  <si>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</si>
  <si>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</si>
  <si>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</si>
  <si>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</si>
  <si>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</si>
  <si>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</si>
  <si>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</si>
  <si>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</si>
  <si>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</si>
  <si>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</si>
  <si>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</si>
  <si>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</si>
  <si>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</si>
  <si>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</si>
  <si>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</si>
  <si>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</si>
  <si>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</si>
  <si>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</si>
  <si>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</si>
  <si>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</si>
  <si>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</si>
  <si>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</si>
  <si>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</si>
  <si>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</si>
  <si>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</si>
  <si>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</si>
  <si>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</si>
  <si>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</si>
  <si>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</si>
  <si>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</si>
  <si>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</si>
  <si>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</si>
  <si>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</si>
  <si>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</si>
  <si>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</si>
  <si>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</si>
  <si>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</si>
  <si>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</si>
  <si>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</si>
  <si>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</si>
  <si>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</si>
  <si>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</si>
  <si>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</si>
  <si>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</si>
  <si>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</si>
  <si>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</si>
  <si>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</si>
  <si>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</si>
  <si>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</si>
  <si>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</si>
  <si>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</si>
  <si>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</si>
  <si>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</si>
  <si>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</si>
  <si>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</si>
  <si>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</si>
  <si>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</si>
  <si>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</si>
  <si>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</si>
  <si>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</si>
  <si>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</si>
  <si>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</si>
  <si>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</si>
  <si>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</si>
  <si>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</si>
  <si>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</si>
  <si>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</si>
  <si>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</si>
  <si>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</si>
  <si>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</si>
  <si>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</si>
  <si>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</si>
  <si>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</si>
  <si>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</si>
  <si>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</si>
  <si>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</si>
  <si>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</si>
  <si>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</si>
  <si>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</si>
  <si>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</si>
  <si>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</si>
  <si>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</si>
  <si>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</si>
  <si>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</si>
  <si>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</si>
  <si>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</si>
  <si>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</si>
  <si>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</si>
  <si>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</si>
  <si>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</si>
  <si>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</si>
  <si>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</si>
  <si>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</si>
  <si>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</si>
  <si>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</si>
  <si>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</si>
  <si>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</si>
  <si>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</si>
  <si>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</si>
  <si>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</si>
  <si>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</si>
  <si>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</si>
  <si>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</si>
  <si>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</si>
  <si>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</si>
  <si>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</si>
  <si>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</si>
  <si>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</si>
  <si>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</si>
  <si>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</si>
  <si>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</si>
  <si>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</si>
  <si>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</si>
  <si>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</si>
  <si>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</si>
  <si>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</si>
  <si>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</si>
  <si>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</si>
  <si>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</si>
  <si>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</si>
  <si>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</si>
  <si>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</si>
  <si>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</si>
  <si>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</si>
  <si>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</si>
  <si>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</si>
  <si>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</si>
  <si>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</si>
  <si>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</si>
  <si>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</si>
  <si>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</si>
  <si>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</si>
  <si>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</si>
  <si>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</si>
  <si>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</si>
  <si>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</si>
  <si>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</si>
  <si>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</si>
  <si>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</si>
  <si>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</si>
  <si>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</si>
  <si>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</si>
  <si>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</si>
  <si>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</si>
  <si>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</si>
  <si>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</si>
  <si>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</si>
  <si>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</si>
  <si>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</si>
  <si>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</si>
  <si>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</si>
  <si>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</si>
  <si>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</si>
  <si>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</si>
  <si>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</si>
  <si>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</si>
  <si>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</si>
  <si>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</si>
  <si>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</si>
  <si>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</si>
  <si>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</si>
  <si>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</si>
  <si>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</si>
  <si>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</si>
  <si>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</si>
  <si>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</si>
  <si>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</si>
  <si>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</si>
  <si>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</si>
  <si>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</si>
  <si>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</si>
  <si>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</si>
  <si>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</si>
  <si>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</si>
  <si>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</si>
  <si>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</si>
  <si>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</si>
  <si>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</si>
  <si>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</si>
  <si>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</si>
  <si>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</si>
  <si>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</si>
  <si>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</si>
  <si>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</si>
  <si>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</si>
  <si>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</si>
  <si>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</si>
  <si>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</si>
  <si>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</si>
  <si>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</si>
  <si>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</si>
  <si>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</si>
  <si>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</si>
  <si>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</si>
  <si>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</si>
  <si>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</si>
  <si>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</si>
  <si>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</si>
  <si>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</si>
  <si>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</si>
  <si>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</si>
  <si>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</si>
  <si>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</si>
  <si>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</si>
  <si>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</si>
  <si>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</si>
  <si>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</si>
  <si>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</si>
  <si>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</si>
  <si>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</si>
  <si>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</si>
  <si>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</si>
  <si>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</si>
  <si>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</si>
  <si>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</si>
  <si>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</si>
  <si>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</si>
  <si>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</si>
  <si>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</si>
  <si>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</si>
  <si>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</si>
  <si>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</si>
  <si>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</si>
  <si>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</si>
  <si>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</si>
  <si>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</si>
  <si>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</si>
  <si>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</si>
  <si>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</si>
  <si>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</si>
  <si>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</si>
  <si>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</si>
  <si>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</si>
  <si>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</si>
  <si>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</si>
  <si>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</si>
  <si>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</si>
  <si>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</si>
  <si>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</si>
  <si>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</si>
  <si>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</si>
  <si>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</si>
  <si>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</si>
  <si>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</si>
  <si>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</si>
  <si>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</si>
  <si>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</si>
  <si>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</si>
  <si>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</si>
  <si>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</si>
  <si>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</si>
  <si>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</si>
  <si>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</si>
  <si>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</si>
  <si>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</si>
  <si>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</si>
  <si>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</si>
  <si>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</si>
  <si>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</si>
  <si>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</si>
  <si>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</si>
  <si>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</si>
  <si>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</si>
  <si>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</si>
  <si>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</si>
  <si>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</si>
  <si>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</si>
  <si>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</si>
  <si>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</si>
  <si>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</si>
  <si>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</si>
  <si>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</si>
  <si>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</si>
  <si>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</si>
  <si>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</si>
  <si>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</si>
  <si>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</si>
  <si>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</si>
  <si>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</si>
  <si>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</si>
  <si>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</si>
  <si>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</si>
  <si>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</si>
  <si>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</si>
  <si>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</si>
  <si>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</si>
  <si>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</si>
  <si>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</si>
  <si>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</si>
  <si>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</si>
  <si>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</si>
  <si>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</si>
  <si>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</si>
  <si>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</si>
  <si>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</si>
  <si>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</si>
  <si>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</si>
  <si>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</si>
  <si>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</si>
  <si>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</si>
  <si>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</si>
  <si>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</si>
  <si>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</si>
  <si>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</si>
  <si>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</si>
  <si>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</si>
  <si>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</si>
  <si>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</si>
  <si>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</si>
  <si>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</si>
  <si>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</si>
  <si>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</si>
  <si>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</si>
  <si>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</si>
  <si>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</si>
  <si>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</si>
  <si>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</si>
  <si>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</si>
  <si>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</si>
  <si>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</si>
  <si>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</si>
  <si>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</si>
  <si>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</si>
  <si>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</si>
  <si>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</si>
  <si>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</si>
  <si>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</si>
  <si>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</si>
  <si>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</si>
  <si>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</si>
  <si>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</si>
  <si>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</si>
  <si>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</si>
  <si>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</si>
  <si>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</si>
  <si>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</si>
  <si>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</si>
  <si>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</si>
  <si>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</si>
  <si>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</si>
  <si>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</si>
  <si>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</si>
  <si>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</si>
  <si>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</si>
  <si>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</si>
  <si>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</si>
  <si>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</si>
  <si>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</si>
  <si>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</si>
  <si>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</si>
  <si>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</si>
  <si>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</si>
  <si>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</si>
  <si>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</si>
  <si>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</si>
  <si>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</si>
  <si>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</si>
  <si>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</si>
  <si>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</si>
  <si>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</si>
  <si>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</si>
  <si>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</si>
  <si>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</si>
  <si>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</si>
  <si>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</si>
  <si>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</si>
  <si>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</si>
  <si>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</si>
  <si>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</si>
  <si>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</si>
  <si>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</si>
  <si>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</si>
  <si>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</si>
  <si>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</si>
  <si>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</si>
  <si>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</si>
  <si>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</si>
  <si>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</si>
  <si>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</si>
  <si>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</si>
  <si>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</si>
  <si>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</si>
  <si>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</si>
  <si>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</si>
  <si>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</si>
  <si>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</si>
  <si>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</si>
  <si>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</si>
  <si>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</si>
  <si>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</si>
  <si>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</si>
  <si>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</si>
  <si>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</si>
  <si>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</si>
  <si>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</si>
  <si>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</si>
  <si>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</si>
  <si>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</si>
  <si>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</si>
  <si>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</si>
  <si>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</si>
  <si>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</si>
  <si>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</si>
  <si>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</si>
  <si>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</si>
  <si>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</si>
  <si>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</si>
  <si>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</si>
  <si>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</si>
  <si>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</si>
  <si>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</si>
  <si>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</si>
  <si>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</si>
  <si>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</si>
  <si>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</si>
  <si>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</si>
  <si>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</si>
  <si>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</si>
  <si>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</si>
  <si>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</si>
  <si>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</si>
  <si>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</si>
  <si>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</si>
  <si>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</si>
  <si>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</si>
  <si>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</si>
  <si>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</si>
  <si>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</si>
  <si>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</si>
  <si>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</si>
  <si>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</si>
  <si>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</si>
  <si>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</si>
  <si>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</si>
  <si>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</si>
  <si>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</si>
  <si>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</si>
  <si>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</si>
  <si>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</si>
  <si>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</si>
  <si>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</si>
  <si>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</si>
  <si>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</si>
  <si>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</si>
  <si>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</si>
  <si>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</si>
  <si>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</si>
  <si>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</si>
  <si>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</si>
  <si>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</si>
  <si>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</si>
  <si>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</si>
  <si>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</si>
  <si>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</si>
  <si>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</si>
  <si>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</si>
  <si>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</si>
  <si>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</si>
  <si>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</si>
  <si>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</si>
  <si>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</si>
  <si>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</si>
  <si>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</si>
  <si>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</si>
  <si>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</si>
  <si>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</si>
  <si>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</si>
  <si>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</si>
  <si>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</si>
  <si>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</si>
  <si>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</si>
  <si>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</si>
  <si>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</si>
  <si>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</si>
  <si>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</si>
  <si>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</si>
  <si>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</si>
  <si>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</si>
  <si>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</si>
  <si>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</si>
  <si>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</si>
  <si>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</si>
  <si>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</si>
  <si>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</si>
  <si>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</si>
  <si>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</si>
  <si>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</si>
  <si>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</si>
  <si>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</si>
  <si>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</si>
  <si>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</si>
  <si>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</si>
  <si>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</si>
  <si>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</si>
  <si>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</si>
  <si>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</si>
  <si>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</si>
  <si>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</si>
  <si>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</si>
  <si>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</si>
  <si>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</si>
  <si>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</si>
  <si>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</si>
  <si>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</si>
  <si>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</si>
  <si>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</si>
  <si>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</si>
  <si>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</si>
  <si>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</si>
  <si>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</si>
  <si>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</si>
  <si>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</si>
  <si>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</si>
  <si>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</si>
  <si>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</si>
  <si>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</si>
  <si>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</si>
  <si>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</si>
  <si>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</si>
  <si>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</si>
  <si>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</si>
  <si>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</si>
  <si>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</si>
  <si>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</si>
  <si>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</si>
  <si>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</si>
  <si>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</si>
  <si>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</si>
  <si>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</si>
  <si>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</si>
  <si>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</si>
  <si>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</si>
  <si>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</si>
  <si>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</si>
  <si>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</si>
  <si>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</si>
  <si>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</si>
  <si>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</si>
  <si>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</si>
  <si>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</si>
  <si>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</si>
  <si>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</si>
  <si>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</si>
  <si>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</si>
  <si>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</si>
  <si>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</si>
  <si>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</si>
  <si>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</si>
  <si>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</si>
  <si>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</si>
  <si>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</si>
  <si>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</si>
  <si>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</si>
  <si>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</si>
  <si>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</si>
  <si>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</si>
  <si>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</si>
  <si>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</si>
  <si>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</si>
  <si>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</si>
  <si>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</si>
  <si>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</si>
  <si>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</si>
  <si>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</si>
  <si>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</si>
  <si>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</si>
  <si>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</si>
  <si>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</si>
  <si>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</si>
  <si>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</si>
  <si>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</si>
  <si>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</si>
  <si>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</si>
  <si>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</si>
  <si>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</si>
  <si>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</si>
  <si>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</si>
  <si>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</si>
  <si>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</si>
  <si>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</si>
  <si>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</si>
  <si>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</si>
  <si>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</si>
  <si>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</si>
  <si>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</si>
  <si>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</si>
  <si>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</si>
  <si>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</si>
  <si>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</si>
  <si>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</si>
  <si>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</si>
  <si>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</si>
  <si>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</si>
  <si>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</si>
  <si>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</si>
  <si>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</si>
  <si>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</si>
  <si>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</si>
  <si>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</si>
  <si>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</si>
  <si>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</si>
  <si>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</si>
  <si>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</si>
  <si>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</si>
  <si>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</si>
  <si>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</si>
  <si>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</si>
  <si>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</si>
  <si>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</si>
  <si>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</si>
  <si>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</si>
  <si>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</si>
  <si>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</si>
  <si>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</si>
  <si>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</si>
  <si>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</si>
  <si>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</si>
  <si>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</si>
  <si>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</si>
  <si>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</si>
  <si>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</si>
  <si>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</si>
  <si>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</si>
  <si>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</si>
  <si>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</si>
  <si>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</si>
  <si>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</si>
  <si>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</si>
  <si>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</si>
  <si>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</si>
  <si>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</si>
  <si>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</si>
  <si>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</si>
  <si>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</si>
  <si>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</si>
  <si>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</si>
  <si>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</si>
  <si>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</si>
  <si>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</si>
  <si>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</si>
  <si>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</si>
  <si>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</si>
  <si>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</si>
  <si>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</si>
  <si>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</si>
  <si>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</si>
  <si>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</si>
  <si>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</si>
  <si>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</si>
  <si>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</si>
  <si>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</si>
  <si>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</si>
  <si>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</si>
  <si>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</si>
  <si>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</si>
  <si>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</si>
  <si>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</si>
  <si>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</si>
  <si>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</si>
  <si>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</si>
  <si>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</si>
  <si>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</si>
  <si>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</si>
  <si>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</si>
  <si>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</si>
  <si>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</si>
  <si>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</si>
  <si>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</si>
  <si>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</si>
  <si>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</si>
  <si>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</si>
  <si>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</si>
  <si>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</si>
  <si>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</si>
  <si>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</si>
  <si>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</si>
  <si>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</si>
  <si>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</si>
  <si>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</si>
  <si>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</si>
  <si>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</si>
  <si>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</si>
  <si>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</si>
  <si>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</si>
  <si>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</si>
  <si>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</si>
  <si>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</si>
  <si>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</si>
  <si>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</si>
  <si>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</si>
  <si>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</si>
  <si>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</si>
  <si>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</si>
  <si>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</si>
  <si>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</si>
  <si>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</si>
  <si>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</si>
  <si>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</si>
  <si>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</si>
  <si>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</si>
  <si>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</si>
  <si>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</si>
  <si>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</si>
  <si>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</si>
  <si>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</si>
  <si>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</si>
  <si>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</si>
  <si>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</si>
  <si>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</si>
  <si>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</si>
  <si>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</si>
  <si>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</si>
  <si>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</si>
  <si>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</si>
  <si>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</si>
  <si>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</si>
  <si>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</si>
  <si>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</si>
  <si>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</si>
  <si>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</si>
  <si>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</si>
  <si>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</si>
  <si>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</si>
  <si>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</si>
  <si>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</si>
  <si>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</si>
  <si>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</si>
  <si>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</si>
  <si>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</si>
  <si>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</si>
  <si>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</si>
  <si>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</si>
  <si>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</si>
  <si>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</si>
  <si>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</si>
  <si>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</si>
  <si>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</si>
  <si>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</si>
  <si>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</si>
  <si>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</si>
  <si>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</si>
  <si>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</si>
  <si>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</si>
  <si>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</si>
  <si>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</si>
  <si>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</si>
  <si>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</si>
  <si>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</si>
  <si>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</si>
  <si>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</si>
  <si>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</si>
  <si>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</si>
  <si>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</si>
  <si>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</si>
  <si>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</si>
  <si>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</si>
  <si>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</si>
  <si>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</si>
  <si>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</si>
  <si>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</si>
  <si>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</si>
  <si>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</si>
  <si>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</si>
  <si>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</si>
  <si>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</si>
  <si>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</si>
  <si>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</si>
  <si>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</si>
  <si>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</si>
  <si>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</si>
  <si>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</si>
  <si>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</si>
  <si>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</si>
  <si>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</si>
  <si>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</si>
  <si>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</si>
  <si>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</si>
  <si>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</si>
  <si>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</si>
  <si>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</si>
  <si>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</si>
  <si>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</si>
  <si>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</si>
  <si>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</si>
  <si>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</si>
  <si>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</si>
  <si>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</si>
  <si>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</si>
  <si>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</si>
  <si>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</si>
  <si>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</si>
  <si>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</si>
  <si>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</si>
  <si>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</si>
  <si>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</si>
  <si>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</si>
  <si>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</si>
  <si>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</si>
  <si>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</si>
  <si>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</si>
  <si>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</si>
  <si>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</si>
  <si>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</si>
  <si>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</si>
  <si>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</si>
  <si>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</si>
  <si>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</si>
  <si>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</si>
  <si>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</si>
  <si>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</si>
  <si>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</si>
  <si>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</si>
  <si>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</si>
  <si>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</si>
  <si>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</si>
  <si>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</si>
  <si>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</si>
  <si>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</si>
  <si>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</si>
  <si>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</si>
  <si>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</si>
  <si>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</si>
  <si>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</si>
  <si>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</si>
  <si>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</si>
  <si>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</si>
  <si>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</si>
  <si>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</si>
  <si>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</si>
  <si>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</si>
  <si>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</si>
  <si>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</si>
  <si>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</si>
  <si>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</si>
  <si>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</si>
  <si>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</si>
  <si>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</si>
  <si>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</si>
  <si>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</si>
  <si>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</si>
  <si>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</si>
  <si>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</si>
  <si>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</si>
  <si>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</si>
  <si>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</si>
  <si>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</si>
  <si>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</si>
  <si>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</si>
  <si>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</si>
  <si>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</si>
  <si>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</si>
  <si>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</si>
  <si>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</si>
  <si>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</si>
  <si>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</si>
  <si>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</si>
  <si>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</si>
  <si>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</si>
  <si>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</si>
  <si>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</si>
  <si>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</si>
  <si>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</si>
  <si>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</si>
  <si>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</si>
  <si>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</si>
  <si>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</si>
  <si>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</si>
  <si>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</si>
  <si>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</si>
  <si>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</si>
  <si>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</si>
  <si>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</si>
  <si>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</si>
  <si>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</si>
  <si>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</si>
  <si>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</si>
  <si>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</si>
  <si>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</si>
  <si>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</si>
  <si>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</si>
  <si>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</si>
  <si>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</si>
  <si>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</si>
  <si>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</si>
  <si>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</si>
  <si>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</si>
  <si>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</si>
  <si>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</si>
  <si>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</si>
  <si>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</si>
  <si>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</si>
  <si>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</si>
  <si>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</si>
  <si>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</si>
  <si>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</si>
  <si>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</si>
  <si>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</si>
  <si>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</si>
  <si>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</si>
  <si>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</si>
  <si>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</si>
  <si>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</si>
  <si>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</si>
  <si>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</si>
  <si>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</si>
  <si>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</si>
  <si>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</si>
  <si>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</si>
  <si>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</si>
  <si>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</si>
  <si>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</si>
  <si>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</si>
  <si>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</si>
  <si>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</si>
  <si>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</si>
  <si>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</si>
  <si>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</si>
  <si>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</si>
  <si>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</si>
  <si>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</si>
  <si>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</si>
  <si>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</si>
  <si>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</si>
  <si>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</si>
  <si>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</si>
  <si>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</si>
  <si>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</si>
  <si>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</si>
  <si>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</si>
  <si>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</si>
  <si>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</si>
  <si>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</si>
  <si>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</si>
  <si>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</si>
  <si>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</si>
  <si>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</si>
  <si>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</si>
  <si>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</si>
  <si>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</si>
  <si>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</si>
  <si>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</si>
  <si>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</si>
  <si>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</si>
  <si>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</si>
  <si>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</si>
  <si>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</si>
  <si>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</si>
  <si>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</si>
  <si>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</si>
  <si>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</si>
  <si>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</si>
  <si>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</si>
  <si>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</si>
  <si>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</si>
  <si>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</si>
  <si>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</si>
  <si>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</si>
  <si>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</si>
  <si>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</si>
  <si>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</si>
  <si>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</si>
  <si>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</si>
  <si>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</si>
  <si>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</si>
  <si>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</si>
  <si>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</si>
  <si>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</si>
  <si>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</si>
  <si>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</si>
  <si>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</si>
  <si>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</si>
  <si>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</si>
  <si>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</si>
  <si>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</si>
  <si>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</si>
  <si>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</si>
  <si>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</si>
  <si>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</si>
  <si>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</si>
  <si>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</si>
  <si>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</si>
  <si>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</si>
  <si>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</si>
  <si>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</si>
  <si>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</si>
  <si>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</si>
  <si>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</si>
  <si>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</si>
  <si>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</si>
  <si>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</si>
  <si>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</si>
  <si>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</si>
  <si>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</si>
  <si>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</si>
  <si>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</si>
  <si>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</si>
  <si>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</si>
  <si>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</si>
  <si>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</si>
  <si>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</si>
  <si>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</si>
  <si>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</si>
  <si>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</si>
  <si>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</si>
  <si>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</si>
  <si>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</si>
  <si>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</si>
  <si>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</si>
  <si>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</si>
  <si>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</si>
  <si>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</si>
  <si>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</si>
  <si>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</si>
  <si>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</si>
  <si>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</si>
  <si>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</si>
  <si>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</si>
  <si>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</si>
  <si>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</si>
  <si>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</si>
  <si>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</si>
  <si>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</si>
  <si>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</si>
  <si>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</si>
  <si>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</si>
  <si>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</si>
  <si>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</si>
  <si>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</si>
  <si>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</si>
  <si>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</si>
  <si>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</si>
  <si>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</si>
  <si>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</si>
  <si>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</si>
  <si>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</si>
  <si>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</si>
  <si>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</si>
  <si>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</si>
  <si>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</si>
  <si>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</si>
  <si>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</si>
  <si>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</si>
  <si>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</si>
  <si>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</si>
  <si>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</si>
  <si>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</si>
  <si>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</si>
  <si>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</si>
  <si>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</si>
  <si>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</si>
  <si>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</si>
  <si>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</si>
  <si>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</si>
  <si>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</si>
  <si>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</si>
  <si>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</si>
  <si>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</si>
  <si>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</si>
  <si>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</si>
  <si>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</si>
  <si>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</si>
  <si>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</si>
  <si>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</si>
  <si>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</si>
  <si>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</si>
  <si>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</si>
  <si>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</si>
  <si>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</si>
  <si>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</si>
  <si>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</si>
  <si>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</si>
  <si>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</si>
  <si>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</si>
  <si>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</si>
  <si>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</si>
  <si>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</si>
  <si>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</si>
  <si>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</si>
  <si>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</si>
  <si>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</si>
  <si>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</si>
  <si>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</si>
  <si>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</si>
  <si>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</si>
  <si>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</si>
  <si>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</si>
  <si>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</si>
  <si>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</si>
  <si>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</si>
  <si>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</si>
  <si>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</si>
  <si>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</si>
  <si>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</si>
  <si>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</si>
  <si>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</si>
  <si>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</si>
  <si>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</si>
  <si>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</si>
  <si>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</si>
  <si>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</si>
  <si>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</si>
  <si>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</si>
  <si>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</si>
  <si>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</si>
  <si>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</si>
  <si>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</si>
  <si>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</si>
  <si>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</si>
  <si>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</si>
  <si>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</si>
  <si>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</si>
  <si>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</si>
  <si>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</si>
  <si>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</si>
  <si>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</si>
  <si>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</si>
  <si>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</si>
  <si>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</si>
  <si>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</si>
  <si>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</si>
  <si>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</si>
  <si>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</si>
  <si>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</si>
  <si>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</si>
  <si>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</si>
  <si>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</si>
  <si>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</si>
  <si>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</si>
  <si>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</si>
  <si>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</si>
  <si>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</si>
  <si>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</si>
  <si>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</si>
  <si>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</si>
  <si>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</si>
  <si>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</si>
  <si>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</si>
  <si>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</si>
  <si>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</si>
  <si>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</si>
  <si>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</si>
  <si>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</si>
  <si>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</si>
  <si>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</si>
  <si>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</si>
  <si>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</si>
  <si>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</si>
  <si>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</si>
  <si>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</si>
  <si>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</si>
  <si>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</si>
  <si>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</si>
  <si>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</si>
  <si>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</si>
  <si>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</si>
  <si>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</si>
  <si>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</si>
  <si>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</si>
  <si>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</si>
  <si>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</si>
  <si>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</si>
  <si>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</si>
  <si>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</si>
  <si>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</si>
  <si>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</si>
  <si>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</si>
  <si>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</si>
  <si>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</si>
  <si>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</si>
  <si>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</si>
  <si>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</si>
  <si>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</si>
  <si>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</si>
  <si>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</si>
  <si>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</si>
  <si>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</si>
  <si>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</si>
  <si>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</si>
  <si>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</si>
  <si>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</si>
  <si>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</si>
  <si>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</si>
  <si>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</si>
  <si>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</si>
  <si>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</si>
  <si>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</si>
  <si>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</si>
  <si>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</si>
  <si>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</si>
  <si>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</si>
  <si>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</si>
  <si>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</si>
  <si>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</si>
  <si>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</si>
  <si>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</si>
  <si>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</si>
  <si>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</si>
  <si>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</si>
  <si>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</si>
  <si>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</si>
  <si>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</si>
  <si>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</si>
  <si>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</si>
  <si>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</si>
  <si>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</si>
  <si>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</si>
  <si>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</si>
  <si>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</si>
  <si>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</si>
  <si>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</si>
  <si>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</si>
  <si>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</si>
  <si>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</si>
  <si>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</si>
  <si>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</si>
  <si>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</si>
  <si>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</si>
  <si>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</si>
  <si>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</si>
  <si>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</si>
  <si>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</si>
  <si>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</si>
  <si>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</si>
  <si>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</si>
  <si>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</si>
  <si>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</si>
  <si>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</si>
  <si>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</si>
  <si>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</si>
  <si>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</si>
  <si>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</si>
  <si>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</si>
  <si>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</si>
  <si>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</si>
  <si>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</si>
  <si>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</si>
  <si>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</si>
  <si>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</si>
  <si>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</si>
  <si>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</si>
  <si>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</si>
  <si>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</si>
  <si>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</si>
  <si>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</si>
  <si>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</si>
  <si>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</si>
  <si>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</si>
  <si>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</si>
  <si>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</si>
  <si>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</si>
  <si>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</si>
  <si>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</si>
  <si>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</si>
  <si>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</si>
  <si>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</si>
  <si>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</si>
  <si>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</si>
  <si>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</si>
  <si>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</si>
  <si>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</si>
  <si>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</si>
  <si>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</si>
  <si>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</si>
  <si>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</si>
  <si>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</si>
  <si>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</si>
  <si>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</si>
  <si>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</si>
  <si>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</si>
  <si>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</si>
  <si>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</si>
  <si>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</si>
  <si>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</si>
  <si>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</si>
  <si>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</si>
  <si>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</si>
  <si>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</si>
  <si>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</si>
  <si>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</si>
  <si>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</si>
  <si>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</si>
  <si>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</si>
  <si>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</si>
  <si>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</si>
  <si>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</si>
  <si>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</si>
  <si>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</si>
  <si>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</si>
  <si>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</si>
  <si>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</si>
  <si>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</si>
  <si>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</si>
  <si>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</si>
  <si>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</si>
  <si>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</si>
  <si>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</si>
  <si>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</si>
  <si>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</si>
  <si>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</si>
  <si>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</si>
  <si>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</si>
  <si>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</si>
  <si>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</si>
  <si>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</si>
  <si>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</si>
  <si>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</si>
  <si>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</si>
  <si>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</si>
  <si>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</si>
  <si>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</si>
  <si>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</si>
  <si>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</si>
  <si>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</si>
  <si>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</si>
  <si>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</si>
  <si>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</si>
  <si>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</si>
  <si>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</si>
  <si>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</si>
  <si>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</si>
  <si>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</si>
  <si>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</si>
  <si>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</si>
  <si>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</si>
  <si>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</si>
  <si>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</si>
  <si>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</si>
  <si>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</si>
  <si>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</si>
  <si>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</si>
  <si>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</si>
  <si>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</si>
  <si>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</si>
  <si>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</si>
  <si>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</si>
  <si>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</si>
  <si>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</si>
  <si>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</si>
  <si>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</si>
  <si>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</si>
  <si>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</si>
  <si>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</si>
  <si>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</si>
  <si>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</si>
  <si>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</si>
  <si>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</si>
  <si>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</si>
  <si>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</si>
  <si>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</si>
  <si>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</si>
  <si>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</si>
  <si>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</si>
  <si>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</si>
  <si>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</si>
  <si>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</si>
  <si>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</si>
  <si>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</si>
  <si>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</si>
  <si>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</si>
  <si>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</si>
  <si>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</si>
  <si>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</si>
  <si>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</si>
  <si>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</si>
  <si>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</si>
  <si>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</si>
  <si>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</si>
  <si>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</si>
  <si>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</si>
  <si>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</si>
  <si>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</si>
  <si>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</si>
  <si>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</si>
  <si>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</si>
  <si>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</si>
  <si>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</si>
  <si>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</si>
  <si>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</si>
  <si>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</si>
  <si>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</si>
  <si>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</si>
  <si>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</si>
  <si>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</si>
  <si>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</si>
  <si>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</si>
  <si>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</si>
  <si>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</si>
  <si>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</si>
  <si>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</si>
  <si>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</si>
  <si>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</si>
  <si>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</si>
  <si>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</si>
  <si>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</si>
  <si>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</si>
  <si>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</si>
  <si>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</si>
  <si>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</si>
  <si>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</si>
  <si>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</si>
  <si>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</si>
  <si>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</si>
  <si>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</si>
  <si>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</si>
  <si>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</si>
  <si>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</si>
  <si>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</si>
  <si>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</si>
  <si>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</si>
  <si>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</si>
  <si>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</si>
  <si>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</si>
  <si>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</si>
  <si>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</si>
  <si>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</si>
  <si>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</si>
  <si>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</si>
  <si>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</si>
  <si>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</si>
  <si>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</si>
  <si>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</si>
  <si>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</si>
  <si>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</si>
  <si>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</si>
  <si>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</si>
  <si>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</si>
  <si>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</si>
  <si>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</si>
  <si>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</si>
  <si>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</si>
  <si>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</si>
  <si>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</si>
  <si>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</si>
  <si>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</si>
  <si>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</si>
  <si>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</si>
  <si>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</si>
  <si>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</si>
  <si>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</si>
  <si>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</si>
  <si>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</si>
  <si>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</si>
  <si>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</si>
  <si>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</si>
  <si>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</si>
  <si>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</si>
  <si>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</si>
  <si>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</si>
  <si>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</si>
  <si>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</si>
  <si>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</si>
  <si>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</si>
  <si>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</si>
  <si>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</si>
  <si>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</si>
  <si>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</si>
  <si>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</si>
  <si>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</si>
  <si>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</si>
  <si>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</si>
  <si>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</si>
  <si>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</si>
  <si>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</si>
  <si>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</si>
  <si>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</si>
  <si>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</si>
  <si>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</si>
  <si>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</si>
  <si>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</si>
  <si>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</si>
  <si>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</si>
  <si>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</si>
  <si>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</si>
  <si>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</si>
  <si>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</si>
  <si>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</si>
  <si>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</si>
  <si>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</si>
  <si>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</si>
  <si>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</si>
  <si>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</si>
  <si>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</si>
  <si>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</si>
  <si>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</si>
  <si>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</si>
  <si>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</si>
  <si>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</si>
  <si>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</si>
  <si>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</si>
  <si>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</si>
  <si>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</si>
  <si>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</si>
  <si>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</si>
  <si>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</si>
  <si>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</si>
  <si>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</si>
  <si>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</si>
  <si>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</si>
  <si>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</si>
  <si>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</si>
  <si>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</si>
  <si>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</si>
  <si>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</si>
  <si>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</si>
  <si>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</si>
  <si>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</si>
  <si>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</si>
  <si>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</si>
  <si>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</si>
  <si>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</si>
  <si>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</si>
  <si>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</si>
  <si>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</si>
  <si>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</si>
  <si>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</si>
  <si>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</si>
  <si>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</si>
  <si>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</si>
  <si>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</si>
  <si>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</si>
  <si>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</si>
  <si>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</si>
  <si>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</si>
  <si>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</si>
  <si>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</si>
  <si>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</si>
  <si>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</si>
  <si>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</si>
  <si>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</si>
  <si>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</si>
  <si>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</si>
  <si>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</si>
  <si>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</si>
  <si>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</si>
  <si>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</si>
  <si>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</si>
  <si>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</si>
  <si>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</si>
  <si>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</si>
  <si>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</si>
  <si>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</si>
  <si>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</si>
  <si>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</si>
  <si>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</si>
  <si>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</si>
  <si>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</si>
  <si>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</si>
  <si>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</si>
  <si>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</si>
  <si>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</si>
  <si>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</si>
  <si>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</si>
  <si>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</si>
  <si>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</si>
  <si>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</si>
  <si>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</si>
  <si>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</si>
  <si>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</si>
  <si>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</si>
  <si>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</si>
  <si>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</si>
  <si>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</si>
  <si>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</si>
  <si>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</si>
  <si>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</si>
  <si>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</si>
  <si>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</si>
  <si>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</si>
  <si>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</si>
  <si>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</si>
  <si>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</si>
  <si>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</si>
  <si>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</si>
  <si>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</si>
  <si>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</si>
  <si>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</si>
  <si>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</si>
  <si>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</si>
  <si>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</si>
  <si>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</si>
  <si>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</si>
  <si>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</si>
  <si>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</si>
  <si>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</si>
  <si>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</si>
  <si>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</si>
  <si>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</si>
  <si>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</si>
  <si>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</si>
  <si>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</si>
  <si>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</si>
  <si>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</si>
  <si>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</si>
  <si>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</si>
  <si>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</si>
  <si>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</si>
  <si>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</si>
  <si>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</si>
  <si>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</si>
  <si>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</si>
  <si>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</si>
  <si>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</si>
  <si>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</si>
  <si>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</si>
  <si>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</si>
  <si>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</si>
  <si>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</si>
  <si>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</si>
  <si>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</si>
  <si>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</si>
  <si>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</si>
  <si>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</si>
  <si>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</si>
  <si>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</si>
  <si>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</si>
  <si>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</si>
  <si>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</si>
  <si>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</si>
  <si>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</si>
  <si>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</si>
  <si>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</si>
  <si>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</si>
  <si>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</si>
  <si>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</si>
  <si>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</si>
  <si>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</si>
  <si>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</si>
  <si>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</si>
  <si>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</si>
  <si>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</si>
  <si>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</si>
  <si>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</si>
  <si>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</si>
  <si>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</si>
  <si>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</si>
  <si>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</si>
  <si>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</si>
  <si>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</si>
  <si>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</si>
  <si>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</si>
  <si>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</si>
  <si>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</si>
  <si>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</si>
  <si>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</si>
  <si>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</si>
  <si>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</si>
  <si>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</si>
  <si>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</si>
  <si>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</si>
  <si>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</si>
  <si>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</si>
  <si>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</si>
  <si>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</si>
  <si>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</si>
  <si>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</si>
  <si>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</si>
  <si>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</si>
  <si>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</si>
  <si>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健保---108.10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</si>
  <si>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</si>
  <si>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</si>
  <si>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</si>
  <si>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</si>
  <si>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</si>
  <si>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</si>
  <si>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</si>
  <si>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</si>
  <si>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</si>
  <si>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</si>
  <si>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</si>
  <si>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</si>
  <si>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</si>
  <si>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</si>
  <si>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</si>
  <si>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</si>
  <si>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</si>
  <si>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</si>
  <si>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</si>
  <si>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</si>
  <si>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</si>
  <si>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</si>
  <si>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</si>
  <si>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</si>
  <si>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</si>
  <si>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</si>
  <si>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</si>
  <si>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</si>
  <si>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</si>
  <si>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</si>
  <si>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</si>
  <si>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</si>
  <si>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</si>
  <si>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</si>
  <si>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</si>
  <si>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</si>
  <si>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</si>
  <si>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</si>
  <si>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</si>
  <si>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</si>
  <si>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</si>
  <si>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</si>
  <si>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</si>
  <si>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</si>
  <si>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</si>
  <si>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</si>
  <si>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</si>
  <si>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</si>
  <si>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</si>
  <si>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</si>
  <si>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</si>
  <si>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</si>
  <si>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</si>
  <si>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</si>
  <si>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</si>
  <si>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</si>
  <si>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</si>
  <si>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</si>
  <si>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</si>
  <si>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</si>
  <si>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</si>
  <si>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</si>
  <si>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</si>
  <si>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</si>
  <si>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</si>
  <si>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</si>
  <si>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</si>
  <si>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</si>
  <si>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</si>
  <si>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</si>
  <si>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</si>
  <si>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</si>
  <si>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</si>
  <si>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</si>
  <si>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</si>
  <si>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</si>
  <si>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</si>
  <si>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</si>
  <si>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</si>
  <si>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</si>
  <si>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</si>
  <si>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</si>
  <si>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</si>
  <si>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</si>
  <si>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</si>
  <si>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</si>
  <si>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</si>
  <si>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</si>
  <si>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</si>
  <si>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</si>
  <si>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</si>
  <si>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</si>
  <si>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</si>
  <si>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</si>
  <si>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</si>
  <si>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</si>
  <si>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</si>
  <si>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</si>
  <si>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</si>
  <si>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</si>
  <si>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</si>
  <si>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</si>
  <si>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</si>
  <si>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</si>
  <si>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</si>
  <si>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</si>
  <si>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</si>
  <si>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</si>
  <si>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</si>
  <si>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</si>
  <si>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</si>
  <si>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</si>
  <si>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</si>
  <si>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</si>
  <si>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</si>
  <si>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</si>
  <si>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</si>
  <si>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</si>
  <si>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</si>
  <si>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</si>
  <si>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</si>
  <si>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</si>
  <si>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</si>
  <si>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</si>
  <si>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</si>
  <si>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</si>
  <si>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</si>
  <si>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</si>
  <si>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</si>
  <si>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</si>
  <si>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</si>
  <si>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</si>
  <si>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</si>
  <si>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</si>
  <si>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卡費---108.01</t>
    <phoneticPr fontId="3" type="noConversion"/>
  </si>
  <si>
    <t>108.02.14</t>
    <phoneticPr fontId="3" type="noConversion"/>
  </si>
  <si>
    <t>卡費---108.01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</si>
  <si>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</si>
  <si>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</si>
  <si>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</si>
  <si>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</si>
  <si>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</si>
  <si>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</si>
  <si>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</si>
  <si>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</si>
  <si>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</si>
  <si>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</si>
  <si>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</si>
  <si>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</si>
  <si>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</si>
  <si>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</si>
  <si>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</si>
  <si>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</si>
  <si>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</si>
  <si>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</si>
  <si>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</si>
  <si>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</si>
  <si>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</si>
  <si>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</si>
  <si>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</si>
  <si>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</si>
  <si>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</si>
  <si>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</si>
  <si>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</si>
  <si>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</si>
  <si>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</si>
  <si>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</si>
  <si>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</si>
  <si>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</si>
  <si>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</si>
  <si>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</si>
  <si>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</si>
  <si>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</si>
  <si>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</si>
  <si>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</si>
  <si>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</si>
  <si>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</si>
  <si>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</si>
  <si>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</si>
  <si>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</si>
  <si>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</si>
  <si>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</si>
  <si>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</si>
  <si>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</si>
  <si>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</si>
  <si>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</si>
  <si>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</si>
  <si>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</si>
  <si>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</si>
  <si>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</si>
  <si>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</si>
  <si>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</si>
  <si>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</si>
  <si>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</si>
  <si>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</si>
  <si>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</si>
  <si>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</si>
  <si>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</si>
  <si>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</si>
  <si>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</si>
  <si>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</si>
  <si>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</si>
  <si>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</si>
  <si>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</si>
  <si>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</si>
  <si>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</si>
  <si>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</si>
  <si>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</si>
  <si>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</si>
  <si>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</si>
  <si>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</si>
  <si>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</si>
  <si>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</si>
  <si>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</si>
  <si>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</si>
  <si>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</si>
  <si>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</si>
  <si>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</si>
  <si>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</si>
  <si>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</si>
  <si>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</si>
  <si>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</si>
  <si>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</si>
  <si>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</si>
  <si>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</si>
  <si>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</si>
  <si>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</si>
  <si>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</si>
  <si>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</si>
  <si>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</si>
  <si>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</si>
  <si>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</si>
  <si>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</si>
  <si>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</si>
  <si>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</si>
  <si>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</si>
  <si>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</si>
  <si>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</si>
  <si>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</si>
  <si>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</si>
  <si>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</si>
  <si>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</si>
  <si>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</si>
  <si>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</si>
  <si>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</si>
  <si>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</si>
  <si>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</si>
  <si>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</si>
  <si>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</si>
  <si>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</si>
  <si>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</si>
  <si>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</si>
  <si>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</si>
  <si>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</si>
  <si>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</si>
  <si>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</si>
  <si>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</si>
  <si>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</si>
  <si>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</si>
  <si>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</si>
  <si>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</si>
  <si>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</si>
  <si>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</si>
  <si>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</si>
  <si>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</si>
  <si>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</si>
  <si>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</si>
  <si>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</si>
  <si>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</si>
  <si>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</si>
  <si>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</si>
  <si>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</si>
  <si>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</si>
  <si>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</si>
  <si>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</si>
  <si>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</si>
  <si>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</si>
  <si>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</si>
  <si>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</si>
  <si>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</si>
  <si>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</si>
  <si>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</si>
  <si>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</si>
  <si>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</si>
  <si>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</si>
  <si>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</si>
  <si>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</si>
  <si>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</si>
  <si>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</si>
  <si>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</si>
  <si>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</si>
  <si>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</si>
  <si>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</si>
  <si>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</si>
  <si>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</si>
  <si>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</si>
  <si>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</si>
  <si>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</si>
  <si>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</si>
  <si>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</si>
  <si>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</si>
  <si>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</si>
  <si>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</si>
  <si>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</si>
  <si>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</si>
  <si>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</si>
  <si>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</si>
  <si>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</si>
  <si>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</si>
  <si>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</si>
  <si>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</si>
  <si>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</si>
  <si>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</si>
  <si>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</si>
  <si>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</si>
  <si>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</si>
  <si>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</si>
  <si>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</si>
  <si>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</si>
  <si>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</si>
  <si>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</si>
  <si>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</si>
  <si>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</si>
  <si>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</si>
  <si>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</si>
  <si>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</si>
  <si>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</si>
  <si>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</si>
  <si>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</si>
  <si>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</si>
  <si>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</si>
  <si>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</si>
  <si>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</si>
  <si>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</si>
  <si>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</si>
  <si>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</si>
  <si>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</si>
  <si>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</si>
  <si>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</si>
  <si>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</si>
  <si>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</si>
  <si>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</si>
  <si>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</si>
  <si>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</si>
  <si>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</si>
  <si>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</si>
  <si>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</si>
  <si>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</si>
  <si>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</si>
  <si>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</si>
  <si>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</si>
  <si>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</si>
  <si>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</si>
  <si>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</si>
  <si>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</si>
  <si>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</si>
  <si>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</si>
  <si>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</si>
  <si>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</si>
  <si>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</si>
  <si>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</si>
  <si>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</si>
  <si>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</si>
  <si>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</si>
  <si>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</si>
  <si>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</si>
  <si>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</si>
  <si>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</si>
  <si>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</si>
  <si>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</si>
  <si>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</si>
  <si>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</si>
  <si>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</si>
  <si>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</si>
  <si>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</si>
  <si>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</si>
  <si>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</si>
  <si>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</si>
  <si>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</si>
  <si>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</si>
  <si>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</si>
  <si>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</si>
  <si>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</si>
  <si>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</si>
  <si>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</si>
  <si>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</si>
  <si>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</si>
  <si>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</si>
  <si>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</si>
  <si>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</si>
  <si>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</si>
  <si>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</si>
  <si>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</si>
  <si>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</si>
  <si>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</si>
  <si>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</si>
  <si>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</si>
  <si>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</si>
  <si>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</si>
  <si>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</si>
  <si>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</si>
  <si>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</si>
  <si>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</si>
  <si>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</si>
  <si>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</si>
  <si>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</si>
  <si>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</si>
  <si>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</si>
  <si>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</si>
  <si>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</si>
  <si>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</si>
  <si>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</si>
  <si>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</si>
  <si>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</si>
  <si>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</si>
  <si>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</si>
  <si>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</si>
  <si>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</si>
  <si>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</si>
  <si>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</si>
  <si>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</si>
  <si>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</si>
  <si>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</si>
  <si>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</si>
  <si>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</si>
  <si>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</si>
  <si>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</si>
  <si>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</si>
  <si>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</si>
  <si>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</si>
  <si>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</si>
  <si>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</si>
  <si>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</si>
  <si>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</si>
  <si>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</si>
  <si>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</si>
  <si>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</si>
  <si>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</si>
  <si>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</si>
  <si>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</si>
  <si>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</si>
  <si>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</si>
  <si>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</si>
  <si>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</si>
  <si>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</si>
  <si>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</si>
  <si>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</si>
  <si>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</si>
  <si>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</si>
  <si>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</si>
  <si>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</si>
  <si>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</si>
  <si>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</si>
  <si>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</si>
  <si>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</si>
  <si>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</si>
  <si>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</si>
  <si>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</si>
  <si>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</si>
  <si>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</si>
  <si>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</si>
  <si>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</si>
  <si>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</si>
  <si>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</si>
  <si>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</si>
  <si>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</si>
  <si>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</si>
  <si>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</si>
  <si>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</si>
  <si>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</si>
  <si>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</si>
  <si>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</si>
  <si>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</si>
  <si>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</si>
  <si>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</si>
  <si>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</si>
  <si>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</si>
  <si>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</si>
  <si>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</si>
  <si>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</si>
  <si>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</si>
  <si>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</si>
  <si>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</si>
  <si>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</si>
  <si>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</si>
  <si>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</si>
  <si>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</si>
  <si>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</si>
  <si>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</si>
  <si>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</si>
  <si>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</si>
  <si>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</si>
  <si>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</si>
  <si>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</si>
  <si>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</si>
  <si>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</si>
  <si>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</si>
  <si>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</si>
  <si>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</si>
  <si>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</si>
  <si>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</si>
  <si>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</si>
  <si>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</si>
  <si>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</si>
  <si>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</si>
  <si>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</si>
  <si>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</si>
  <si>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</si>
  <si>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</si>
  <si>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</si>
  <si>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</si>
  <si>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</si>
  <si>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</si>
  <si>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</si>
  <si>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</si>
  <si>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</si>
  <si>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</si>
  <si>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</si>
  <si>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</si>
  <si>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</si>
  <si>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</si>
  <si>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</si>
  <si>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</si>
  <si>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</si>
  <si>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</si>
  <si>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</si>
  <si>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</si>
  <si>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</si>
  <si>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</si>
  <si>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</si>
  <si>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</si>
  <si>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</si>
  <si>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</si>
  <si>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</si>
  <si>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</si>
  <si>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</si>
  <si>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</si>
  <si>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</si>
  <si>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</si>
  <si>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</si>
  <si>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</si>
  <si>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</si>
  <si>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</si>
  <si>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</si>
  <si>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</si>
  <si>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</si>
  <si>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</si>
  <si>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</si>
  <si>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</si>
  <si>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</si>
  <si>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</si>
  <si>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</si>
  <si>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</si>
  <si>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</si>
  <si>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</si>
  <si>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</si>
  <si>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</si>
  <si>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</si>
  <si>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</si>
  <si>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</si>
  <si>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</si>
  <si>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</si>
  <si>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</si>
  <si>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</si>
  <si>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</si>
  <si>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</si>
  <si>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</si>
  <si>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</si>
  <si>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</si>
  <si>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</si>
  <si>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</si>
  <si>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</si>
  <si>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</si>
  <si>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</si>
  <si>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</si>
  <si>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</si>
  <si>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</si>
  <si>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</si>
  <si>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</si>
  <si>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</si>
  <si>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</si>
  <si>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</si>
  <si>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</si>
  <si>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</si>
  <si>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</si>
  <si>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</si>
  <si>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</si>
  <si>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</si>
  <si>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</si>
  <si>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</si>
  <si>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</si>
  <si>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</si>
  <si>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</si>
  <si>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</si>
  <si>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</si>
  <si>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</si>
  <si>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</si>
  <si>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</si>
  <si>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</si>
  <si>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</si>
  <si>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</si>
  <si>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</si>
  <si>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</si>
  <si>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</si>
  <si>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</si>
  <si>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</si>
  <si>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</si>
  <si>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</si>
  <si>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</si>
  <si>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</si>
  <si>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</si>
  <si>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</si>
  <si>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</si>
  <si>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</si>
  <si>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</si>
  <si>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</si>
  <si>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</si>
  <si>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</si>
  <si>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</si>
  <si>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</si>
  <si>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</si>
  <si>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</si>
  <si>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</si>
  <si>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</si>
  <si>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</si>
  <si>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</si>
  <si>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</si>
  <si>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</si>
  <si>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</si>
  <si>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</si>
  <si>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</si>
  <si>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</si>
  <si>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</si>
  <si>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</si>
  <si>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</si>
  <si>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</si>
  <si>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</si>
  <si>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</si>
  <si>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</si>
  <si>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</si>
  <si>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</si>
  <si>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</si>
  <si>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</si>
  <si>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</si>
  <si>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</si>
  <si>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</si>
  <si>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</si>
  <si>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</si>
  <si>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</si>
  <si>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</si>
  <si>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</si>
  <si>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</si>
  <si>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</si>
  <si>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</si>
  <si>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</si>
  <si>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</si>
  <si>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</si>
  <si>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</si>
  <si>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</si>
  <si>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</si>
  <si>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</si>
  <si>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</si>
  <si>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</si>
  <si>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</si>
  <si>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</si>
  <si>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</si>
  <si>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</si>
  <si>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</si>
  <si>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</si>
  <si>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</si>
  <si>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</si>
  <si>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</si>
  <si>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</si>
  <si>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</si>
  <si>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</si>
  <si>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</si>
  <si>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</si>
  <si>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</si>
  <si>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</si>
  <si>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</si>
  <si>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</si>
  <si>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</si>
  <si>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</si>
  <si>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</si>
  <si>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</si>
  <si>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</si>
  <si>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</si>
  <si>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</si>
  <si>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</si>
  <si>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</si>
  <si>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</si>
  <si>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</si>
  <si>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</si>
  <si>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</si>
  <si>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</si>
  <si>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</si>
  <si>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</si>
  <si>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</si>
  <si>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</si>
  <si>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</si>
  <si>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</si>
  <si>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</si>
  <si>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</si>
  <si>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</si>
  <si>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</si>
  <si>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</si>
  <si>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</si>
  <si>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</si>
  <si>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</si>
  <si>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</si>
  <si>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</si>
  <si>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</si>
  <si>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</si>
  <si>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</si>
  <si>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</si>
  <si>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</si>
  <si>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</si>
  <si>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</si>
  <si>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</si>
  <si>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</si>
  <si>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</si>
  <si>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</si>
  <si>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</si>
  <si>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</si>
  <si>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</si>
  <si>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</si>
  <si>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</si>
  <si>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</si>
  <si>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</si>
  <si>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</si>
  <si>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</si>
  <si>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</si>
  <si>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</si>
  <si>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</si>
  <si>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</si>
  <si>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</si>
  <si>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</si>
  <si>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</si>
  <si>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</si>
  <si>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</si>
  <si>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</si>
  <si>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</si>
  <si>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</si>
  <si>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</si>
  <si>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</si>
  <si>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</si>
  <si>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</si>
  <si>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</si>
  <si>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</si>
  <si>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</si>
  <si>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</si>
  <si>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</si>
  <si>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</si>
  <si>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</si>
  <si>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</si>
  <si>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</si>
  <si>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</si>
  <si>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</si>
  <si>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</si>
  <si>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</si>
  <si>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</si>
  <si>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</si>
  <si>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</si>
  <si>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</si>
  <si>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</si>
  <si>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</si>
  <si>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</si>
  <si>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</si>
  <si>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</si>
  <si>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</si>
  <si>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</si>
  <si>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</si>
  <si>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</si>
  <si>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</si>
  <si>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</si>
  <si>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</si>
  <si>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</si>
  <si>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</si>
  <si>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</si>
  <si>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</si>
  <si>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</si>
  <si>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</si>
  <si>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</si>
  <si>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</si>
  <si>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</si>
  <si>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</si>
  <si>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</si>
  <si>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</si>
  <si>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</si>
  <si>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</si>
  <si>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</si>
  <si>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</si>
  <si>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</si>
  <si>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</si>
  <si>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</si>
  <si>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</si>
  <si>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</si>
  <si>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</si>
  <si>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</si>
  <si>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</si>
  <si>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</si>
  <si>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</si>
  <si>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</si>
  <si>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</si>
  <si>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</si>
  <si>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</si>
  <si>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</si>
  <si>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</si>
  <si>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</si>
  <si>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</si>
  <si>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</si>
  <si>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</si>
  <si>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</si>
  <si>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</si>
  <si>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</si>
  <si>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</si>
  <si>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</si>
  <si>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</si>
  <si>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</si>
  <si>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</si>
  <si>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</si>
  <si>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</si>
  <si>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</si>
  <si>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</si>
  <si>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</si>
  <si>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</si>
  <si>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</si>
  <si>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</si>
  <si>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</si>
  <si>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</si>
  <si>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</si>
  <si>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</si>
  <si>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</si>
  <si>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</si>
  <si>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</si>
  <si>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</si>
  <si>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</si>
  <si>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</si>
  <si>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</si>
  <si>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</si>
  <si>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</si>
  <si>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</si>
  <si>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</si>
  <si>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</si>
  <si>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</si>
  <si>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</si>
  <si>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</si>
  <si>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</si>
  <si>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</si>
  <si>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</si>
  <si>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</si>
  <si>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</si>
  <si>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</si>
  <si>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</si>
  <si>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</si>
  <si>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</si>
  <si>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</si>
  <si>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</si>
  <si>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</si>
  <si>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</si>
  <si>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</si>
  <si>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</si>
  <si>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</si>
  <si>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</si>
  <si>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</si>
  <si>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</si>
  <si>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</si>
  <si>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</si>
  <si>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</si>
  <si>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</si>
  <si>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</si>
  <si>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</si>
  <si>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</si>
  <si>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</si>
  <si>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</si>
  <si>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</si>
  <si>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</si>
  <si>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</si>
  <si>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</si>
  <si>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</si>
  <si>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</si>
  <si>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</si>
  <si>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</si>
  <si>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</si>
  <si>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</si>
  <si>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</si>
  <si>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</si>
  <si>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</si>
  <si>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</si>
  <si>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</si>
  <si>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</si>
  <si>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</si>
  <si>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</si>
  <si>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</si>
  <si>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</si>
  <si>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</si>
  <si>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</si>
  <si>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</si>
  <si>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</si>
  <si>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</si>
  <si>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</si>
  <si>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</si>
  <si>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</si>
  <si>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</si>
  <si>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</si>
  <si>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</si>
  <si>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</si>
  <si>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</si>
  <si>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</si>
  <si>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</si>
  <si>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</si>
  <si>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</si>
  <si>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</si>
  <si>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</si>
  <si>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</si>
  <si>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</si>
  <si>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</si>
  <si>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</si>
  <si>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</si>
  <si>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</si>
  <si>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</si>
  <si>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</si>
  <si>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</si>
  <si>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</si>
  <si>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</si>
  <si>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</si>
  <si>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</si>
  <si>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</si>
  <si>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</si>
  <si>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</si>
  <si>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</si>
  <si>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</si>
  <si>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</si>
  <si>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</si>
  <si>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</si>
  <si>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</si>
  <si>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</si>
  <si>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</si>
  <si>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</si>
  <si>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</si>
  <si>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</si>
  <si>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</si>
  <si>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</si>
  <si>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</si>
  <si>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</si>
  <si>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</si>
  <si>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</si>
  <si>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</si>
  <si>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</si>
  <si>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</si>
  <si>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</si>
  <si>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</si>
  <si>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</si>
  <si>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</si>
  <si>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</si>
  <si>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</si>
  <si>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</si>
  <si>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</si>
  <si>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</si>
  <si>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</si>
  <si>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</si>
  <si>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</si>
  <si>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</si>
  <si>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</si>
  <si>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</si>
  <si>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</si>
  <si>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</si>
  <si>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</si>
  <si>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</si>
  <si>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</si>
  <si>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</si>
  <si>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</si>
  <si>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</si>
  <si>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</si>
  <si>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</si>
  <si>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</si>
  <si>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</si>
  <si>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</si>
  <si>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</si>
  <si>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</si>
  <si>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</si>
  <si>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</si>
  <si>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</si>
  <si>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</si>
  <si>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</si>
  <si>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</si>
  <si>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</si>
  <si>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</si>
  <si>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</si>
  <si>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</si>
  <si>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</si>
  <si>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</si>
  <si>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</si>
  <si>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</si>
  <si>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</si>
  <si>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</si>
  <si>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</si>
  <si>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</si>
  <si>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</si>
  <si>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</si>
  <si>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</si>
  <si>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</si>
  <si>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</si>
  <si>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</si>
  <si>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</si>
  <si>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</si>
  <si>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</si>
  <si>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</si>
  <si>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</si>
  <si>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</si>
  <si>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</si>
  <si>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</si>
  <si>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</si>
  <si>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</si>
  <si>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</si>
  <si>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</si>
  <si>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</si>
  <si>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</si>
  <si>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</si>
  <si>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</si>
  <si>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</si>
  <si>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</si>
  <si>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</si>
  <si>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</si>
  <si>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</si>
  <si>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</si>
  <si>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</si>
  <si>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</si>
  <si>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</si>
  <si>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</si>
  <si>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</si>
  <si>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</si>
  <si>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</si>
  <si>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</si>
  <si>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</si>
  <si>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</si>
  <si>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</si>
  <si>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</si>
  <si>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</si>
  <si>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</si>
  <si>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</si>
  <si>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</si>
  <si>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</si>
  <si>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</si>
  <si>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</si>
  <si>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</si>
  <si>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</si>
  <si>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</si>
  <si>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</si>
  <si>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</si>
  <si>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</si>
  <si>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</si>
  <si>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</si>
  <si>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</si>
  <si>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</si>
  <si>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</si>
  <si>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</si>
  <si>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</si>
  <si>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</si>
  <si>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</si>
  <si>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</si>
  <si>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</si>
  <si>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</si>
  <si>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</si>
  <si>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</si>
  <si>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</si>
  <si>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</si>
  <si>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</si>
  <si>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</si>
  <si>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</si>
  <si>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</si>
  <si>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</si>
  <si>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</si>
  <si>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</si>
  <si>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</si>
  <si>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</si>
  <si>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</si>
  <si>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</si>
  <si>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</si>
  <si>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</si>
  <si>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</si>
  <si>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</si>
  <si>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</si>
  <si>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</si>
  <si>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</si>
  <si>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</si>
  <si>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</si>
  <si>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</si>
  <si>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</si>
  <si>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</si>
  <si>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</si>
  <si>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</si>
  <si>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</si>
  <si>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</si>
  <si>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</si>
  <si>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</si>
  <si>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</si>
  <si>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</si>
  <si>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</si>
  <si>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</si>
  <si>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</si>
  <si>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</si>
  <si>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</si>
  <si>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</si>
  <si>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</si>
  <si>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</si>
  <si>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</si>
  <si>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</si>
  <si>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</si>
  <si>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</si>
  <si>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</si>
  <si>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</si>
  <si>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</si>
  <si>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</si>
  <si>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</si>
  <si>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</si>
  <si>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</si>
  <si>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</si>
  <si>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</si>
  <si>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</si>
  <si>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</si>
  <si>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</si>
  <si>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</si>
  <si>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</si>
  <si>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</si>
  <si>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</si>
  <si>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</si>
  <si>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</si>
  <si>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</si>
  <si>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</si>
  <si>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</si>
  <si>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</si>
  <si>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</si>
  <si>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</si>
  <si>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</si>
  <si>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</si>
  <si>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</si>
  <si>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</si>
  <si>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</si>
  <si>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</si>
  <si>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</si>
  <si>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</si>
  <si>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</si>
  <si>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</si>
  <si>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</si>
  <si>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</si>
  <si>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</si>
  <si>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</si>
  <si>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</si>
  <si>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</si>
  <si>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</si>
  <si>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</si>
  <si>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</si>
  <si>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</si>
  <si>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</si>
  <si>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</si>
  <si>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</si>
  <si>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</si>
  <si>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</si>
  <si>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</si>
  <si>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</si>
  <si>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</si>
  <si>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</si>
  <si>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</si>
  <si>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</si>
  <si>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</si>
  <si>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</si>
  <si>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</si>
  <si>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</si>
  <si>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</si>
  <si>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</si>
  <si>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</si>
  <si>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</si>
  <si>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</si>
  <si>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</si>
  <si>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</si>
  <si>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</si>
  <si>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</si>
  <si>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</si>
  <si>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</si>
  <si>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</si>
  <si>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</si>
  <si>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</si>
  <si>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</si>
  <si>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</si>
  <si>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</si>
  <si>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</si>
  <si>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</si>
  <si>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</si>
  <si>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</si>
  <si>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</si>
  <si>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</si>
  <si>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</si>
  <si>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</si>
  <si>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</si>
  <si>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</si>
  <si>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</si>
  <si>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</si>
  <si>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</si>
  <si>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</si>
  <si>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</si>
  <si>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</si>
  <si>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</si>
  <si>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</si>
  <si>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</si>
  <si>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</si>
  <si>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</si>
  <si>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</si>
  <si>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</si>
  <si>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</si>
  <si>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</si>
  <si>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</si>
  <si>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</si>
  <si>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</si>
  <si>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</si>
  <si>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</si>
  <si>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</si>
  <si>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</si>
  <si>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</si>
  <si>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</si>
  <si>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</si>
  <si>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</si>
  <si>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</si>
  <si>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</si>
  <si>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</si>
  <si>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</si>
  <si>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</si>
  <si>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</si>
  <si>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</si>
  <si>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</si>
  <si>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</si>
  <si>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</si>
  <si>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</si>
  <si>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</si>
  <si>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</si>
  <si>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</si>
  <si>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</si>
  <si>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</si>
  <si>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</si>
  <si>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</si>
  <si>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</si>
  <si>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</si>
  <si>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</si>
  <si>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</si>
  <si>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</si>
  <si>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</si>
  <si>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</si>
  <si>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</si>
  <si>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</si>
  <si>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</si>
  <si>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</si>
  <si>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</si>
  <si>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</si>
  <si>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</si>
  <si>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</si>
  <si>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</si>
  <si>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</si>
  <si>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</si>
  <si>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</si>
  <si>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</si>
  <si>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</si>
  <si>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</si>
  <si>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</si>
  <si>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</si>
  <si>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</si>
  <si>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</si>
  <si>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</si>
  <si>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</si>
  <si>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</si>
  <si>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</si>
  <si>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</si>
  <si>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</si>
  <si>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</si>
  <si>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</si>
  <si>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</si>
  <si>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</si>
  <si>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</si>
  <si>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</si>
  <si>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</si>
  <si>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</si>
  <si>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</si>
  <si>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</si>
  <si>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</si>
  <si>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</si>
  <si>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</si>
  <si>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</si>
  <si>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</si>
  <si>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</si>
  <si>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</si>
  <si>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</si>
  <si>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</si>
  <si>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</si>
  <si>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</si>
  <si>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</si>
  <si>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</si>
  <si>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</si>
  <si>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</si>
  <si>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</si>
  <si>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</si>
  <si>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</si>
  <si>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</si>
  <si>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</si>
  <si>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</si>
  <si>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</si>
  <si>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</si>
  <si>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</si>
  <si>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</si>
  <si>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</si>
  <si>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</si>
  <si>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</si>
  <si>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</si>
  <si>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</si>
  <si>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</si>
  <si>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</si>
  <si>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</si>
  <si>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</si>
  <si>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</si>
  <si>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</si>
  <si>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</si>
  <si>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</si>
  <si>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</si>
  <si>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</si>
  <si>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</si>
  <si>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</si>
  <si>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</si>
  <si>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</si>
  <si>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</si>
  <si>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</si>
  <si>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</si>
  <si>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</si>
  <si>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</si>
  <si>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</si>
  <si>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</si>
  <si>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</si>
  <si>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</si>
  <si>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</si>
  <si>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</si>
  <si>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</si>
  <si>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</si>
  <si>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</si>
  <si>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</si>
  <si>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</si>
  <si>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</si>
  <si>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</si>
  <si>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</si>
  <si>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</si>
  <si>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</si>
  <si>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</si>
  <si>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</si>
  <si>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</si>
  <si>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</si>
  <si>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</si>
  <si>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</si>
  <si>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</si>
  <si>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</si>
  <si>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</si>
  <si>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</si>
  <si>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</si>
  <si>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</si>
  <si>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</si>
  <si>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</si>
  <si>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</si>
  <si>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</si>
  <si>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</si>
  <si>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</si>
  <si>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</si>
  <si>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</si>
  <si>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</si>
  <si>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</si>
  <si>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</si>
  <si>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</si>
  <si>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</si>
  <si>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</si>
  <si>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</si>
  <si>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</si>
  <si>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</si>
  <si>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</si>
  <si>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</si>
  <si>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</si>
  <si>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</si>
  <si>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</si>
  <si>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</si>
  <si>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</si>
  <si>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</si>
  <si>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</si>
  <si>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</si>
  <si>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</si>
  <si>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</si>
  <si>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</si>
  <si>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</si>
  <si>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</si>
  <si>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</si>
  <si>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</si>
  <si>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</si>
  <si>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</si>
  <si>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</si>
  <si>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</si>
  <si>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</si>
  <si>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</si>
  <si>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</si>
  <si>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</si>
  <si>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</si>
  <si>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</si>
  <si>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</si>
  <si>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</si>
  <si>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</si>
  <si>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</si>
  <si>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</si>
  <si>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</si>
  <si>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</si>
  <si>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</si>
  <si>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</si>
  <si>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</si>
  <si>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</si>
  <si>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</si>
  <si>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</si>
  <si>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</si>
  <si>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</si>
  <si>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</si>
  <si>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</si>
  <si>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</si>
  <si>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</si>
  <si>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</si>
  <si>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</si>
  <si>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</si>
  <si>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</si>
  <si>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</si>
  <si>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</si>
  <si>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</si>
  <si>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</si>
  <si>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</si>
  <si>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</si>
  <si>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</si>
  <si>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</si>
  <si>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</si>
  <si>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</si>
  <si>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</si>
  <si>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</si>
  <si>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</si>
  <si>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</si>
  <si>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</si>
  <si>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</si>
  <si>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</si>
  <si>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</si>
  <si>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</si>
  <si>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</si>
  <si>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</si>
  <si>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</si>
  <si>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</si>
  <si>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</si>
  <si>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</si>
  <si>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</si>
  <si>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</si>
  <si>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</si>
  <si>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</si>
  <si>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</si>
  <si>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</si>
  <si>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</si>
  <si>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</si>
  <si>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</si>
  <si>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</si>
  <si>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</si>
  <si>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</si>
  <si>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</si>
  <si>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</si>
  <si>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</si>
  <si>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</si>
  <si>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</si>
  <si>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</si>
  <si>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</si>
  <si>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</si>
  <si>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</si>
  <si>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</si>
  <si>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</si>
  <si>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</si>
  <si>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</si>
  <si>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</si>
  <si>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</si>
  <si>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</si>
  <si>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</si>
  <si>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</si>
  <si>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</si>
  <si>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</si>
  <si>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</si>
  <si>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</si>
  <si>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</si>
  <si>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</si>
  <si>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</si>
  <si>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</si>
  <si>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</si>
  <si>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</si>
  <si>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</si>
  <si>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</si>
  <si>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</si>
  <si>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</si>
  <si>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</si>
  <si>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</si>
  <si>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</si>
  <si>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</si>
  <si>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</si>
  <si>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</si>
  <si>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</si>
  <si>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</si>
  <si>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</si>
  <si>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</si>
  <si>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</si>
  <si>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</si>
  <si>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</si>
  <si>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</si>
  <si>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</si>
  <si>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</si>
  <si>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</si>
  <si>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</si>
  <si>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</si>
  <si>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</si>
  <si>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</si>
  <si>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</si>
  <si>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</si>
  <si>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</si>
  <si>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</si>
  <si>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</si>
  <si>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</si>
  <si>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</si>
  <si>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</si>
  <si>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</si>
  <si>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</si>
  <si>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</si>
  <si>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</si>
  <si>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</si>
  <si>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</si>
  <si>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</si>
  <si>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</si>
  <si>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</si>
  <si>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</si>
  <si>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</si>
  <si>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</si>
  <si>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</si>
  <si>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</si>
  <si>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</si>
  <si>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</si>
  <si>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</si>
  <si>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</si>
  <si>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</si>
  <si>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</si>
  <si>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</si>
  <si>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</si>
  <si>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</si>
  <si>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</si>
  <si>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</si>
  <si>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</si>
  <si>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</si>
  <si>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</si>
  <si>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</si>
  <si>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</si>
  <si>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</si>
  <si>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</si>
  <si>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</si>
  <si>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</si>
  <si>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</si>
  <si>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</si>
  <si>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</si>
  <si>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</si>
  <si>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</si>
  <si>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</si>
  <si>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</si>
  <si>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</si>
  <si>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</si>
  <si>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</si>
  <si>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</si>
  <si>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</si>
  <si>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</si>
  <si>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</si>
  <si>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</si>
  <si>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</si>
  <si>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</si>
  <si>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</si>
  <si>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</si>
  <si>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</si>
  <si>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</si>
  <si>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</si>
  <si>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</si>
  <si>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</si>
  <si>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</si>
  <si>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</si>
  <si>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</si>
  <si>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</si>
  <si>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</si>
  <si>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</si>
  <si>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</si>
  <si>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</si>
  <si>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</si>
  <si>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</si>
  <si>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</si>
  <si>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</si>
  <si>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</si>
  <si>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</si>
  <si>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</si>
  <si>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</si>
  <si>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</si>
  <si>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</si>
  <si>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</si>
  <si>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</si>
  <si>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</si>
  <si>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</si>
  <si>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</si>
  <si>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</si>
  <si>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</si>
  <si>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</si>
  <si>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</si>
  <si>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</si>
  <si>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</si>
  <si>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</si>
  <si>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</si>
  <si>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</si>
  <si>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</si>
  <si>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</si>
  <si>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</si>
  <si>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</si>
  <si>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</si>
  <si>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</si>
  <si>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</si>
  <si>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</si>
  <si>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</si>
  <si>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</si>
  <si>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</si>
  <si>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</si>
  <si>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</si>
  <si>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</si>
  <si>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</si>
  <si>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</si>
  <si>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</si>
  <si>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</si>
  <si>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</si>
  <si>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</si>
  <si>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</si>
  <si>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</si>
  <si>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</si>
  <si>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</si>
  <si>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</si>
  <si>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</si>
  <si>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</si>
  <si>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</si>
  <si>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</si>
  <si>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</si>
  <si>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</si>
  <si>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</si>
  <si>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</si>
  <si>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</si>
  <si>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</si>
  <si>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</si>
  <si>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</si>
  <si>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</si>
  <si>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</si>
  <si>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</si>
  <si>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</si>
  <si>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</si>
  <si>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</si>
  <si>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</si>
  <si>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</si>
  <si>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</si>
  <si>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</si>
  <si>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</si>
  <si>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</si>
  <si>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</si>
  <si>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</si>
  <si>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</si>
  <si>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</si>
  <si>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</si>
  <si>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</si>
  <si>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</si>
  <si>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</si>
  <si>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</si>
  <si>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</si>
  <si>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</si>
  <si>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</si>
  <si>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</si>
  <si>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</si>
  <si>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</si>
  <si>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</si>
  <si>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</si>
  <si>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</si>
  <si>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</si>
  <si>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</si>
  <si>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</si>
  <si>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</si>
  <si>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</si>
  <si>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</si>
  <si>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</si>
  <si>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</si>
  <si>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</si>
  <si>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</si>
  <si>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</si>
  <si>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</si>
  <si>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</si>
  <si>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</si>
  <si>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</si>
  <si>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</si>
  <si>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</si>
  <si>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</si>
  <si>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</si>
  <si>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</si>
  <si>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</si>
  <si>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</si>
  <si>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</si>
  <si>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</si>
  <si>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</si>
  <si>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</si>
  <si>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</si>
  <si>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</si>
  <si>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</si>
  <si>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</si>
  <si>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</si>
  <si>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</si>
  <si>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</si>
  <si>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</si>
  <si>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</si>
  <si>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</si>
  <si>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</si>
  <si>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</si>
  <si>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</si>
  <si>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</si>
  <si>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</si>
  <si>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</si>
  <si>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</si>
  <si>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</si>
  <si>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</si>
  <si>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</si>
  <si>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</si>
  <si>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</si>
  <si>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</si>
  <si>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</si>
  <si>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</si>
  <si>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</si>
  <si>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</si>
  <si>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</si>
  <si>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</si>
  <si>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</si>
  <si>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</si>
  <si>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</si>
  <si>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</si>
  <si>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</si>
  <si>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</si>
  <si>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</si>
  <si>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</si>
  <si>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</si>
  <si>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</si>
  <si>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</si>
  <si>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</si>
  <si>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</si>
  <si>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</si>
  <si>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</si>
  <si>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</si>
  <si>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</si>
  <si>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</si>
  <si>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</si>
  <si>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</si>
  <si>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</si>
  <si>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</si>
  <si>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</si>
  <si>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</si>
  <si>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</si>
  <si>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</si>
  <si>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</si>
  <si>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</si>
  <si>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</si>
  <si>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</si>
  <si>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</si>
  <si>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</si>
  <si>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</si>
  <si>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</si>
  <si>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</si>
  <si>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</si>
  <si>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</si>
  <si>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</si>
  <si>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</si>
  <si>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</si>
  <si>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</si>
  <si>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</si>
  <si>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</si>
  <si>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</si>
  <si>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</si>
  <si>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</si>
  <si>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</si>
  <si>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</si>
  <si>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</si>
  <si>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</si>
  <si>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</si>
  <si>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</si>
  <si>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</si>
  <si>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</si>
  <si>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</si>
  <si>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</si>
  <si>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</si>
  <si>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</si>
  <si>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</si>
  <si>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</si>
  <si>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</si>
  <si>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</si>
  <si>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</si>
  <si>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</si>
  <si>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</si>
  <si>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</si>
  <si>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</si>
  <si>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</si>
  <si>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</si>
  <si>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</si>
  <si>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</si>
  <si>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</si>
  <si>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</si>
  <si>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</si>
  <si>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</si>
  <si>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</si>
  <si>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</si>
  <si>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</si>
  <si>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</si>
  <si>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</si>
  <si>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</si>
  <si>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</si>
  <si>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</si>
  <si>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</si>
  <si>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</si>
  <si>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</si>
  <si>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</si>
  <si>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</si>
  <si>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</si>
  <si>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</si>
  <si>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</si>
  <si>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</si>
  <si>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</si>
  <si>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</si>
  <si>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</si>
  <si>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</si>
  <si>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</si>
  <si>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</si>
  <si>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</si>
  <si>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</si>
  <si>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</si>
  <si>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</si>
  <si>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</si>
  <si>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</si>
  <si>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</si>
  <si>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</si>
  <si>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</si>
  <si>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</si>
  <si>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</si>
  <si>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</si>
  <si>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</si>
  <si>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</si>
  <si>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</si>
  <si>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</si>
  <si>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</si>
  <si>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</si>
  <si>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</si>
  <si>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</si>
  <si>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</si>
  <si>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</si>
  <si>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</si>
  <si>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</si>
  <si>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</si>
  <si>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</si>
  <si>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</si>
  <si>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</si>
  <si>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</si>
  <si>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</si>
  <si>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</si>
  <si>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</si>
  <si>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</si>
  <si>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</si>
  <si>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</si>
  <si>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</si>
  <si>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</si>
  <si>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</si>
  <si>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</si>
  <si>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</si>
  <si>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</si>
  <si>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</si>
  <si>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</si>
  <si>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</si>
  <si>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</si>
  <si>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</si>
  <si>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</si>
  <si>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</si>
  <si>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</si>
  <si>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</si>
  <si>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</si>
  <si>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</si>
  <si>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</si>
  <si>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</si>
  <si>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</si>
  <si>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</si>
  <si>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</si>
  <si>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</si>
  <si>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</si>
  <si>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</si>
  <si>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</si>
  <si>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</si>
  <si>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</si>
  <si>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</si>
  <si>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</si>
  <si>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</si>
  <si>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</si>
  <si>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</si>
  <si>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</si>
  <si>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</si>
  <si>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</si>
  <si>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</si>
  <si>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</si>
  <si>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</si>
  <si>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</si>
  <si>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</si>
  <si>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</si>
  <si>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</si>
  <si>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</si>
  <si>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</si>
  <si>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</si>
  <si>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</si>
  <si>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</si>
  <si>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</si>
  <si>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</si>
  <si>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</si>
  <si>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</si>
  <si>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</si>
  <si>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</si>
  <si>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</si>
  <si>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</si>
  <si>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</si>
  <si>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</si>
  <si>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</si>
  <si>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</si>
  <si>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</si>
  <si>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</si>
  <si>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</si>
  <si>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</si>
  <si>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</si>
  <si>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</si>
  <si>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</si>
  <si>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</si>
  <si>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</si>
  <si>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</si>
  <si>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</si>
  <si>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</si>
  <si>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</si>
  <si>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</si>
  <si>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</si>
  <si>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</si>
  <si>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</si>
  <si>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</si>
  <si>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</si>
  <si>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</si>
  <si>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</si>
  <si>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</si>
  <si>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</si>
  <si>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</si>
  <si>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</si>
  <si>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</si>
  <si>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</si>
  <si>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</si>
  <si>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</si>
  <si>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</si>
  <si>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</si>
  <si>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</si>
  <si>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</si>
  <si>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</si>
  <si>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</si>
  <si>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</si>
  <si>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</si>
  <si>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</si>
  <si>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</si>
  <si>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</si>
  <si>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</si>
  <si>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</si>
  <si>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</si>
  <si>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</si>
  <si>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</si>
  <si>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</si>
  <si>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</si>
  <si>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</si>
  <si>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</si>
  <si>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</si>
  <si>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</si>
  <si>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</si>
  <si>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</si>
  <si>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</si>
  <si>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</si>
  <si>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</si>
  <si>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</si>
  <si>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</si>
  <si>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</si>
  <si>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</si>
  <si>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</si>
  <si>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</si>
  <si>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</si>
  <si>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</si>
  <si>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</si>
  <si>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</si>
  <si>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</si>
  <si>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</si>
  <si>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</si>
  <si>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</si>
  <si>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</si>
  <si>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</si>
  <si>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</si>
  <si>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</si>
  <si>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</si>
  <si>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</si>
  <si>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</si>
  <si>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</si>
  <si>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</si>
  <si>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</si>
  <si>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</si>
  <si>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</si>
  <si>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</si>
  <si>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</si>
  <si>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</si>
  <si>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</si>
  <si>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</si>
  <si>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</si>
  <si>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</si>
  <si>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</si>
  <si>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</si>
  <si>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</si>
  <si>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</si>
  <si>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</si>
  <si>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</si>
  <si>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</si>
  <si>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</si>
  <si>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</si>
  <si>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</si>
  <si>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</si>
  <si>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</si>
  <si>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</si>
  <si>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</si>
  <si>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</si>
  <si>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</si>
  <si>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</si>
  <si>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</si>
  <si>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</si>
  <si>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</si>
  <si>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</si>
  <si>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</si>
  <si>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</si>
  <si>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</si>
  <si>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</si>
  <si>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</si>
  <si>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</si>
  <si>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</si>
  <si>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</si>
  <si>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</si>
  <si>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</si>
  <si>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</si>
  <si>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</si>
  <si>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</si>
  <si>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</si>
  <si>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</si>
  <si>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</si>
  <si>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</si>
  <si>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</si>
  <si>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</si>
  <si>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</si>
  <si>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</si>
  <si>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</si>
  <si>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</si>
  <si>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</si>
  <si>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</si>
  <si>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</si>
  <si>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</si>
  <si>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</si>
  <si>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</si>
  <si>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</si>
  <si>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</si>
  <si>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</si>
  <si>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</si>
  <si>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</si>
  <si>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</si>
  <si>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</si>
  <si>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</si>
  <si>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</si>
  <si>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</si>
  <si>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</si>
  <si>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</si>
  <si>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</si>
  <si>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</si>
  <si>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</si>
  <si>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</si>
  <si>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</si>
  <si>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</si>
  <si>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</si>
  <si>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</si>
  <si>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</si>
  <si>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</si>
  <si>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</si>
  <si>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</si>
  <si>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</si>
  <si>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</si>
  <si>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</si>
  <si>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</si>
  <si>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</si>
  <si>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</si>
  <si>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</si>
  <si>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</si>
  <si>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</si>
  <si>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</si>
  <si>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</si>
  <si>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</si>
  <si>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</si>
  <si>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</si>
  <si>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</si>
  <si>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</si>
  <si>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</si>
  <si>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</si>
  <si>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</si>
  <si>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</si>
  <si>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</si>
  <si>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</si>
  <si>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</si>
  <si>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</si>
  <si>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</si>
  <si>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</si>
  <si>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</si>
  <si>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</si>
  <si>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</si>
  <si>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</si>
  <si>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</si>
  <si>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</si>
  <si>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</si>
  <si>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</si>
  <si>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</si>
  <si>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</si>
  <si>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</si>
  <si>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</si>
  <si>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</si>
  <si>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</si>
  <si>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</si>
  <si>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</si>
  <si>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</si>
  <si>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</si>
  <si>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</si>
  <si>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</si>
  <si>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</si>
  <si>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</si>
  <si>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</si>
  <si>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</si>
  <si>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</si>
  <si>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</si>
  <si>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</si>
  <si>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</si>
  <si>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</si>
  <si>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</si>
  <si>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</si>
  <si>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</si>
  <si>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</si>
  <si>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</si>
  <si>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</si>
  <si>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</si>
  <si>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</si>
  <si>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</si>
  <si>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</si>
  <si>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</si>
  <si>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</si>
  <si>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</si>
  <si>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</si>
  <si>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</si>
  <si>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</si>
  <si>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</si>
  <si>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</si>
  <si>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</si>
  <si>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</si>
  <si>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</si>
  <si>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</si>
  <si>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</si>
  <si>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</si>
  <si>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</si>
  <si>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</si>
  <si>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</si>
  <si>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</si>
  <si>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</si>
  <si>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</si>
  <si>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</si>
  <si>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</si>
  <si>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</si>
  <si>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</si>
  <si>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</si>
  <si>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</si>
  <si>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</si>
  <si>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</si>
  <si>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</si>
  <si>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</si>
  <si>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</si>
  <si>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</si>
  <si>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</si>
  <si>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</si>
  <si>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</si>
  <si>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</si>
  <si>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</si>
  <si>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</si>
  <si>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</si>
  <si>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</si>
  <si>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</si>
  <si>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</si>
  <si>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</si>
  <si>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</si>
  <si>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</si>
  <si>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</si>
  <si>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</si>
  <si>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</si>
  <si>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</si>
  <si>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</si>
  <si>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</si>
  <si>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</si>
  <si>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</si>
  <si>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</si>
  <si>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</si>
  <si>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</si>
  <si>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</si>
  <si>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</si>
  <si>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</si>
  <si>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</si>
  <si>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</si>
  <si>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</si>
  <si>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</si>
  <si>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</si>
  <si>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</si>
  <si>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</si>
  <si>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</si>
  <si>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</si>
  <si>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</si>
  <si>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</si>
  <si>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</si>
  <si>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</si>
  <si>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</si>
  <si>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</si>
  <si>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</si>
  <si>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</si>
  <si>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</si>
  <si>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</si>
  <si>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</si>
  <si>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</si>
  <si>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</si>
  <si>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</si>
  <si>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</si>
  <si>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</si>
  <si>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</si>
  <si>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</si>
  <si>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</si>
  <si>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</si>
  <si>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</si>
  <si>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</si>
  <si>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</si>
  <si>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</si>
  <si>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</si>
  <si>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</si>
  <si>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</si>
  <si>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</si>
  <si>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</si>
  <si>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</si>
  <si>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</si>
  <si>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</si>
  <si>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</si>
  <si>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</si>
  <si>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</si>
  <si>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</si>
  <si>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</si>
  <si>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</si>
  <si>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</si>
  <si>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</si>
  <si>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</si>
  <si>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</si>
  <si>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</si>
  <si>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</si>
  <si>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</si>
  <si>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</si>
  <si>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</si>
  <si>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</si>
  <si>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</si>
  <si>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</si>
  <si>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</si>
  <si>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</si>
  <si>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</si>
  <si>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</si>
  <si>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</si>
  <si>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</si>
  <si>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</si>
  <si>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</si>
  <si>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</si>
  <si>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</si>
  <si>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</si>
  <si>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</si>
  <si>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</si>
  <si>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</si>
  <si>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</si>
  <si>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</si>
  <si>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</si>
  <si>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</si>
  <si>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</si>
  <si>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</si>
  <si>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</si>
  <si>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</si>
  <si>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</si>
  <si>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</si>
  <si>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</si>
  <si>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</si>
  <si>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</si>
  <si>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</si>
  <si>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</si>
  <si>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</si>
  <si>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</si>
  <si>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</si>
  <si>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</si>
  <si>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</si>
  <si>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</si>
  <si>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</si>
  <si>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</si>
  <si>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</si>
  <si>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</si>
  <si>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</si>
  <si>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</si>
  <si>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</si>
  <si>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</si>
  <si>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</si>
  <si>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</si>
  <si>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</si>
  <si>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</si>
  <si>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</si>
  <si>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</si>
  <si>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</si>
  <si>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</si>
  <si>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</si>
  <si>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</si>
  <si>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</si>
  <si>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</si>
  <si>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</si>
  <si>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</si>
  <si>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</si>
  <si>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</si>
  <si>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</si>
  <si>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</si>
  <si>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</si>
  <si>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</si>
  <si>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</si>
  <si>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</si>
  <si>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</si>
  <si>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</si>
  <si>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</si>
  <si>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</si>
  <si>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</si>
  <si>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</si>
  <si>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</si>
  <si>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</si>
  <si>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</si>
  <si>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</si>
  <si>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</si>
  <si>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</si>
  <si>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</si>
  <si>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</si>
  <si>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</si>
  <si>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</si>
  <si>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</si>
  <si>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</si>
  <si>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</si>
  <si>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</si>
  <si>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</si>
  <si>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</si>
  <si>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</si>
  <si>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</si>
  <si>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</si>
  <si>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</si>
  <si>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</si>
  <si>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</si>
  <si>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</si>
  <si>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</si>
  <si>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</si>
  <si>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</si>
  <si>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</si>
  <si>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</si>
  <si>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</si>
  <si>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</si>
  <si>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</si>
  <si>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</si>
  <si>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</si>
  <si>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</si>
  <si>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</si>
  <si>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</si>
  <si>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</si>
  <si>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</si>
  <si>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</si>
  <si>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</si>
  <si>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</si>
  <si>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</si>
  <si>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</si>
  <si>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</si>
  <si>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</si>
  <si>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</si>
  <si>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</si>
  <si>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</si>
  <si>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</si>
  <si>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</si>
  <si>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</si>
  <si>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</si>
  <si>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</si>
  <si>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</si>
  <si>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</si>
  <si>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</si>
  <si>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</si>
  <si>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</si>
  <si>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</si>
  <si>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</si>
  <si>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</si>
  <si>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</si>
  <si>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</si>
  <si>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</si>
  <si>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</si>
  <si>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</si>
  <si>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</si>
  <si>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</si>
  <si>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</si>
  <si>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</si>
  <si>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</si>
  <si>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</si>
  <si>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</si>
  <si>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</si>
  <si>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</si>
  <si>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</si>
  <si>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</si>
  <si>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</si>
  <si>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</si>
  <si>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</si>
  <si>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</si>
  <si>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</si>
  <si>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</si>
  <si>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</si>
  <si>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</si>
  <si>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</si>
  <si>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</si>
  <si>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</si>
  <si>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</si>
  <si>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</si>
  <si>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</si>
  <si>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</si>
  <si>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</si>
  <si>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</si>
  <si>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</si>
  <si>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</si>
  <si>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</si>
  <si>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</si>
  <si>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</si>
  <si>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</si>
  <si>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</si>
  <si>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</si>
  <si>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</si>
  <si>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</si>
  <si>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</si>
  <si>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</si>
  <si>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</si>
  <si>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</si>
  <si>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</si>
  <si>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</si>
  <si>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</si>
  <si>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</si>
  <si>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</si>
  <si>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</si>
  <si>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</si>
  <si>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</si>
  <si>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</si>
  <si>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</si>
  <si>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</si>
  <si>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</si>
  <si>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</si>
  <si>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</si>
  <si>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</si>
  <si>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</si>
  <si>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</si>
  <si>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</si>
  <si>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</si>
  <si>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</si>
  <si>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</si>
  <si>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</si>
  <si>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</si>
  <si>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</si>
  <si>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</si>
  <si>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</si>
  <si>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</si>
  <si>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</si>
  <si>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</si>
  <si>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</si>
  <si>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</si>
  <si>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</si>
  <si>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</si>
  <si>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</si>
  <si>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</si>
  <si>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</si>
  <si>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</si>
  <si>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</si>
  <si>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</si>
  <si>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</si>
  <si>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</si>
  <si>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</si>
  <si>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</si>
  <si>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</si>
  <si>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</si>
  <si>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</si>
  <si>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</si>
  <si>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</si>
  <si>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</si>
  <si>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</si>
  <si>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</si>
  <si>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</si>
  <si>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</si>
  <si>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</si>
  <si>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</si>
  <si>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</si>
  <si>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</si>
  <si>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</si>
  <si>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</si>
  <si>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</si>
  <si>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</si>
  <si>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</si>
  <si>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</si>
  <si>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</si>
  <si>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</si>
  <si>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</si>
  <si>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</si>
  <si>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</si>
  <si>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</si>
  <si>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</si>
  <si>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</si>
  <si>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</si>
  <si>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</si>
  <si>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</si>
  <si>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</si>
  <si>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</si>
  <si>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</si>
  <si>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</si>
  <si>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</si>
  <si>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</si>
  <si>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</si>
  <si>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</si>
  <si>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</si>
  <si>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</si>
  <si>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</si>
  <si>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</si>
  <si>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</si>
  <si>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</si>
  <si>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</si>
  <si>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</si>
  <si>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</si>
  <si>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</si>
  <si>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</si>
  <si>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</si>
  <si>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</si>
  <si>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</si>
  <si>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</si>
  <si>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</si>
  <si>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</si>
  <si>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</si>
  <si>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</si>
  <si>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</si>
  <si>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</si>
  <si>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</si>
  <si>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</si>
  <si>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</si>
  <si>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</si>
  <si>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</si>
  <si>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</si>
  <si>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</si>
  <si>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</si>
  <si>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</si>
  <si>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</si>
  <si>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</si>
  <si>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</si>
  <si>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</si>
  <si>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</si>
  <si>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</si>
  <si>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</si>
  <si>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</si>
  <si>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</si>
  <si>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</si>
  <si>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</si>
  <si>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</si>
  <si>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</si>
  <si>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</si>
  <si>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</si>
  <si>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</si>
  <si>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</si>
  <si>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</si>
  <si>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</si>
  <si>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</si>
  <si>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</si>
  <si>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</si>
  <si>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</si>
  <si>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</si>
  <si>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</si>
  <si>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</si>
  <si>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</si>
  <si>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</si>
  <si>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</si>
  <si>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</si>
  <si>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</si>
  <si>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</si>
  <si>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</si>
  <si>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</si>
  <si>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</si>
  <si>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</si>
  <si>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</si>
  <si>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</si>
  <si>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</si>
  <si>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</si>
  <si>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</si>
  <si>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</si>
  <si>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</si>
  <si>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</si>
  <si>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</si>
  <si>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</si>
  <si>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</si>
  <si>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</si>
  <si>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</si>
  <si>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</si>
  <si>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</si>
  <si>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</si>
  <si>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</si>
  <si>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</si>
  <si>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</si>
  <si>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</si>
  <si>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</si>
  <si>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</si>
  <si>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</si>
  <si>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</si>
  <si>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</si>
  <si>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</si>
  <si>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</si>
  <si>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</si>
  <si>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</si>
  <si>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</si>
  <si>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</si>
  <si>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</si>
  <si>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</si>
  <si>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</si>
  <si>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</si>
  <si>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</si>
  <si>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</si>
  <si>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</si>
  <si>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</si>
  <si>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</si>
  <si>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</si>
  <si>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</si>
  <si>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</si>
  <si>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</si>
  <si>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</si>
  <si>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</si>
  <si>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</si>
  <si>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</si>
  <si>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</si>
  <si>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</si>
  <si>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</si>
  <si>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</si>
  <si>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</si>
  <si>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</si>
  <si>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</si>
  <si>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</si>
  <si>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</si>
  <si>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</si>
  <si>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</si>
  <si>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</si>
  <si>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</si>
  <si>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</si>
  <si>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</si>
  <si>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</si>
  <si>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</si>
  <si>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</si>
  <si>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</si>
  <si>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</si>
  <si>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</si>
  <si>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</si>
  <si>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</si>
  <si>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</si>
  <si>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</si>
  <si>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</si>
  <si>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</si>
  <si>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</si>
  <si>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</si>
  <si>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</si>
  <si>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</si>
  <si>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</si>
  <si>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</si>
  <si>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</si>
  <si>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</si>
  <si>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</si>
  <si>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</si>
  <si>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</si>
  <si>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</si>
  <si>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</si>
  <si>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</si>
  <si>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</si>
  <si>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</si>
  <si>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</si>
  <si>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</si>
  <si>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</si>
  <si>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</si>
  <si>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</si>
  <si>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</si>
  <si>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</si>
  <si>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</si>
  <si>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</si>
  <si>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</si>
  <si>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</si>
  <si>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</si>
  <si>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</si>
  <si>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</si>
  <si>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</si>
  <si>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</si>
  <si>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</si>
  <si>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</si>
  <si>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</si>
  <si>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</si>
  <si>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</si>
  <si>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</si>
  <si>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</si>
  <si>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</si>
  <si>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</si>
  <si>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</si>
  <si>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</si>
  <si>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</si>
  <si>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</si>
  <si>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</si>
  <si>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</si>
  <si>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</si>
  <si>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</si>
  <si>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</si>
  <si>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</si>
  <si>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</si>
  <si>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</si>
  <si>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</si>
  <si>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</si>
  <si>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</si>
  <si>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</si>
  <si>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</si>
  <si>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</si>
  <si>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</si>
  <si>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</si>
  <si>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</si>
  <si>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</si>
  <si>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</si>
  <si>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</si>
  <si>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</si>
  <si>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</si>
  <si>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</si>
  <si>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</si>
  <si>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</si>
  <si>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</si>
  <si>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</si>
  <si>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</si>
  <si>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</si>
  <si>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</si>
  <si>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</si>
  <si>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</si>
  <si>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</si>
  <si>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</si>
  <si>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</si>
  <si>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</si>
  <si>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</si>
  <si>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</si>
  <si>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</si>
  <si>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</si>
  <si>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</si>
  <si>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</si>
  <si>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</si>
  <si>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</si>
  <si>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</si>
  <si>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</si>
  <si>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</si>
  <si>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</si>
  <si>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</si>
  <si>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</si>
  <si>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</si>
  <si>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</si>
  <si>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</si>
  <si>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</si>
  <si>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</si>
  <si>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</si>
  <si>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</si>
  <si>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</si>
  <si>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</si>
  <si>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</si>
  <si>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</si>
  <si>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</si>
  <si>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</si>
  <si>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</si>
  <si>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</si>
  <si>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</si>
  <si>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</si>
  <si>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</si>
  <si>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</si>
  <si>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</si>
  <si>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</si>
  <si>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</si>
  <si>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</si>
  <si>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</si>
  <si>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</si>
  <si>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</si>
  <si>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</si>
  <si>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</si>
  <si>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</si>
  <si>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</si>
  <si>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</si>
  <si>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</si>
  <si>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</si>
  <si>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</si>
  <si>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</si>
  <si>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</si>
  <si>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</si>
  <si>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</si>
  <si>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</si>
  <si>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</si>
  <si>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</si>
  <si>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</si>
  <si>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</si>
  <si>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</si>
  <si>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</si>
  <si>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</si>
  <si>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</si>
  <si>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</si>
  <si>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</si>
  <si>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</si>
  <si>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</si>
  <si>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</si>
  <si>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</si>
  <si>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</si>
  <si>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</si>
  <si>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</si>
  <si>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</si>
  <si>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</si>
  <si>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</si>
  <si>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</si>
  <si>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</si>
  <si>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</si>
  <si>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</si>
  <si>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</si>
  <si>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</si>
  <si>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</si>
  <si>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</si>
  <si>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</si>
  <si>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</si>
  <si>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</si>
  <si>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</si>
  <si>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</si>
  <si>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</si>
  <si>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</si>
  <si>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</si>
  <si>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</si>
  <si>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</si>
  <si>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</si>
  <si>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</si>
  <si>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</si>
  <si>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</si>
  <si>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</si>
  <si>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</si>
  <si>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</si>
  <si>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</si>
  <si>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</si>
  <si>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</si>
  <si>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</si>
  <si>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</si>
  <si>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</si>
  <si>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</si>
  <si>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</si>
  <si>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</si>
  <si>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</si>
  <si>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</si>
  <si>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</si>
  <si>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</si>
  <si>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</si>
  <si>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</si>
  <si>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</si>
  <si>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</si>
  <si>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</si>
  <si>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</si>
  <si>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</si>
  <si>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</si>
  <si>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</si>
  <si>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</si>
  <si>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</si>
  <si>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</si>
  <si>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</si>
  <si>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</si>
  <si>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</si>
  <si>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</si>
  <si>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</si>
  <si>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</si>
  <si>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</si>
  <si>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</si>
  <si>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</si>
  <si>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</si>
  <si>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</si>
  <si>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</si>
  <si>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</si>
  <si>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</si>
  <si>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</si>
  <si>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</si>
  <si>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</si>
  <si>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</si>
  <si>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</si>
  <si>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</si>
  <si>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</si>
  <si>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</si>
  <si>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</si>
  <si>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</si>
  <si>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</si>
  <si>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</si>
  <si>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</si>
  <si>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</si>
  <si>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</si>
  <si>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</si>
  <si>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</si>
  <si>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</si>
  <si>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</si>
  <si>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</si>
  <si>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</si>
  <si>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</si>
  <si>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</si>
  <si>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</si>
  <si>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</si>
  <si>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</si>
  <si>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</si>
  <si>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</si>
  <si>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</si>
  <si>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</si>
  <si>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</si>
  <si>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</si>
  <si>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</si>
  <si>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</si>
  <si>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</si>
  <si>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</si>
  <si>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</si>
  <si>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</si>
  <si>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</si>
  <si>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</si>
  <si>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</si>
  <si>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</si>
  <si>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</si>
  <si>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</si>
  <si>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</si>
  <si>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</si>
  <si>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</si>
  <si>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</si>
  <si>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</si>
  <si>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</si>
  <si>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</si>
  <si>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</si>
  <si>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</si>
  <si>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</si>
  <si>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</si>
  <si>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</si>
  <si>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</si>
  <si>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</si>
  <si>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</si>
  <si>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</si>
  <si>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</si>
  <si>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</si>
  <si>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</si>
  <si>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</si>
  <si>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</si>
  <si>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</si>
  <si>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</si>
  <si>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</si>
  <si>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</si>
  <si>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</si>
  <si>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</si>
  <si>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</si>
  <si>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</si>
  <si>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</si>
  <si>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</si>
  <si>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</si>
  <si>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</si>
  <si>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</si>
  <si>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</si>
  <si>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</si>
  <si>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</si>
  <si>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</si>
  <si>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</si>
  <si>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</si>
  <si>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</si>
  <si>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</si>
  <si>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</si>
  <si>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</si>
  <si>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</si>
  <si>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</si>
  <si>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</si>
  <si>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</si>
  <si>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</si>
  <si>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</si>
  <si>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</si>
  <si>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</si>
  <si>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</si>
  <si>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</si>
  <si>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</si>
  <si>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</si>
  <si>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</si>
  <si>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</si>
  <si>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</si>
  <si>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</si>
  <si>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</si>
  <si>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</si>
  <si>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</si>
  <si>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</si>
  <si>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</si>
  <si>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</si>
  <si>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</si>
  <si>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</si>
  <si>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</si>
  <si>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</si>
  <si>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</si>
  <si>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</si>
  <si>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</si>
  <si>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</si>
  <si>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</si>
  <si>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</si>
  <si>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</si>
  <si>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</si>
  <si>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</si>
  <si>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</si>
  <si>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</si>
  <si>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</si>
  <si>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</si>
  <si>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</si>
  <si>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</si>
  <si>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</si>
  <si>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</si>
  <si>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</si>
  <si>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</si>
  <si>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</si>
  <si>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</si>
  <si>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</si>
  <si>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</si>
  <si>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</si>
  <si>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</si>
  <si>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</si>
  <si>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</si>
  <si>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</si>
  <si>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</si>
  <si>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</si>
  <si>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</si>
  <si>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</si>
  <si>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</si>
  <si>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</si>
  <si>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</si>
  <si>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</si>
  <si>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</si>
  <si>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</si>
  <si>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</si>
  <si>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</si>
  <si>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</si>
  <si>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</si>
  <si>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</si>
  <si>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</si>
  <si>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</si>
  <si>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</si>
  <si>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</si>
  <si>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</si>
  <si>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</si>
  <si>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</si>
  <si>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</si>
  <si>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</si>
  <si>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</si>
  <si>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</si>
  <si>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</si>
  <si>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</si>
  <si>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</si>
  <si>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</si>
  <si>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</si>
  <si>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</si>
  <si>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</si>
  <si>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</si>
  <si>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</si>
  <si>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</si>
  <si>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</si>
  <si>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</si>
  <si>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</si>
  <si>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</si>
  <si>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</si>
  <si>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</si>
  <si>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</si>
  <si>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</si>
  <si>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</si>
  <si>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</si>
  <si>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</si>
  <si>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</si>
  <si>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</si>
  <si>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</si>
  <si>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</si>
  <si>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</si>
  <si>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</si>
  <si>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</si>
  <si>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</si>
  <si>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</si>
  <si>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</si>
  <si>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</si>
  <si>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</si>
  <si>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</si>
  <si>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</si>
  <si>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</si>
  <si>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</si>
  <si>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</si>
  <si>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</si>
  <si>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</si>
  <si>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</si>
  <si>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</si>
  <si>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</si>
  <si>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</si>
  <si>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</si>
  <si>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</si>
  <si>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</si>
  <si>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</si>
  <si>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</si>
  <si>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</si>
  <si>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</si>
  <si>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</si>
  <si>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</si>
  <si>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</si>
  <si>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</si>
  <si>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</si>
  <si>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</si>
  <si>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</si>
  <si>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</si>
  <si>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</si>
  <si>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</si>
  <si>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</si>
  <si>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</si>
  <si>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</si>
  <si>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</si>
  <si>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</si>
  <si>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</si>
  <si>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</si>
  <si>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</si>
  <si>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</si>
  <si>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</si>
  <si>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</si>
  <si>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</si>
  <si>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</si>
  <si>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</si>
  <si>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</si>
  <si>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</si>
  <si>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</si>
  <si>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</si>
  <si>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</si>
  <si>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</si>
  <si>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</si>
  <si>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</si>
  <si>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</si>
  <si>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</si>
  <si>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</si>
  <si>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</si>
  <si>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</si>
  <si>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</si>
  <si>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</si>
  <si>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</si>
  <si>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</si>
  <si>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</si>
  <si>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</si>
  <si>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</si>
  <si>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</si>
  <si>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</si>
  <si>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</si>
  <si>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</si>
  <si>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</si>
  <si>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</si>
  <si>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</si>
  <si>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</si>
  <si>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</si>
  <si>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</si>
  <si>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</si>
  <si>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</si>
  <si>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</si>
  <si>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</si>
  <si>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</si>
  <si>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</si>
  <si>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</si>
  <si>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</si>
  <si>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</si>
  <si>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</si>
  <si>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</si>
  <si>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</si>
  <si>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</si>
  <si>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</si>
  <si>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</si>
  <si>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</si>
  <si>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</si>
  <si>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</si>
  <si>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</si>
  <si>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</si>
  <si>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</si>
  <si>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</si>
  <si>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</si>
  <si>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</si>
  <si>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</si>
  <si>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</si>
  <si>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</si>
  <si>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</si>
  <si>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</si>
  <si>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</si>
  <si>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</si>
  <si>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</si>
  <si>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</si>
  <si>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</si>
  <si>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</si>
  <si>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</si>
  <si>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</si>
  <si>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</si>
  <si>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</si>
  <si>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</si>
  <si>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</si>
  <si>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</si>
  <si>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</si>
  <si>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</si>
  <si>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</si>
  <si>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</si>
  <si>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</si>
  <si>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</si>
  <si>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</si>
  <si>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</si>
  <si>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</si>
  <si>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</si>
  <si>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</si>
  <si>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</si>
  <si>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</si>
  <si>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</si>
  <si>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</si>
  <si>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</si>
  <si>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</si>
  <si>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</si>
  <si>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</si>
  <si>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</si>
  <si>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</si>
  <si>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</si>
  <si>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</si>
  <si>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</si>
  <si>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</si>
  <si>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</si>
  <si>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</si>
  <si>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</si>
  <si>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</si>
  <si>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</si>
  <si>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</si>
  <si>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</si>
  <si>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</si>
  <si>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</si>
  <si>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</si>
  <si>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</si>
  <si>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</si>
  <si>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</si>
  <si>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</si>
  <si>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</si>
  <si>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</si>
  <si>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</si>
  <si>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</si>
  <si>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</si>
  <si>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</si>
  <si>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</si>
  <si>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</si>
  <si>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</si>
  <si>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</si>
  <si>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</si>
  <si>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</si>
  <si>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</si>
  <si>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</si>
  <si>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</si>
  <si>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</si>
  <si>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</si>
  <si>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</si>
  <si>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</si>
  <si>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</si>
  <si>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</si>
  <si>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</si>
  <si>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</si>
  <si>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</si>
  <si>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</si>
  <si>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</si>
  <si>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</si>
  <si>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</si>
  <si>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</si>
  <si>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</si>
  <si>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</si>
  <si>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</si>
  <si>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</si>
  <si>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</si>
  <si>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</si>
  <si>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</si>
  <si>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</si>
  <si>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</si>
  <si>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</si>
  <si>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</si>
  <si>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</si>
  <si>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</si>
  <si>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</si>
  <si>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</si>
  <si>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</si>
  <si>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</si>
  <si>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</si>
  <si>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</si>
  <si>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</si>
  <si>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</si>
  <si>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</si>
  <si>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</si>
  <si>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</si>
  <si>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</si>
  <si>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</si>
  <si>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</si>
  <si>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</si>
  <si>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</si>
  <si>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</si>
  <si>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</si>
  <si>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</si>
  <si>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</si>
  <si>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</si>
  <si>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</si>
  <si>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</si>
  <si>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</si>
  <si>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</si>
  <si>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</si>
  <si>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</si>
  <si>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</si>
  <si>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</si>
  <si>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</si>
  <si>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</si>
  <si>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</si>
  <si>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</si>
  <si>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</si>
  <si>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</si>
  <si>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</si>
  <si>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</si>
  <si>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</si>
  <si>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</si>
  <si>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</si>
  <si>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</si>
  <si>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</si>
  <si>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</si>
  <si>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</si>
  <si>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</si>
  <si>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</si>
  <si>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</si>
  <si>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</si>
  <si>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</si>
  <si>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</si>
  <si>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</si>
  <si>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</si>
  <si>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</si>
  <si>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</si>
  <si>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</si>
  <si>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</si>
  <si>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</si>
  <si>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</si>
  <si>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</si>
  <si>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</si>
  <si>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</si>
  <si>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</si>
  <si>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</si>
  <si>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</si>
  <si>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</si>
  <si>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</si>
  <si>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</si>
  <si>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</si>
  <si>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</si>
  <si>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</si>
  <si>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</si>
  <si>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</si>
  <si>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</si>
  <si>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</si>
  <si>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</si>
  <si>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</si>
  <si>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</si>
  <si>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</si>
  <si>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</si>
  <si>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</si>
  <si>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</si>
  <si>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</si>
  <si>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</si>
  <si>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</si>
  <si>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</si>
  <si>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</si>
  <si>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</si>
  <si>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</si>
  <si>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</si>
  <si>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</si>
  <si>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</si>
  <si>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</si>
  <si>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</si>
  <si>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</si>
  <si>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</si>
  <si>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</si>
  <si>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</si>
  <si>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</si>
  <si>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</si>
  <si>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</si>
  <si>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</si>
  <si>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</si>
  <si>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</si>
  <si>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</si>
  <si>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</si>
  <si>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</si>
  <si>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</si>
  <si>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</si>
  <si>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</si>
  <si>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</si>
  <si>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</si>
  <si>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</si>
  <si>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</si>
  <si>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</si>
  <si>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</si>
  <si>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</si>
  <si>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</si>
  <si>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</si>
  <si>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</si>
  <si>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</si>
  <si>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</si>
  <si>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</si>
  <si>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</si>
  <si>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</si>
  <si>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</si>
  <si>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</si>
  <si>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</si>
  <si>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</si>
  <si>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</si>
  <si>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</si>
  <si>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</si>
  <si>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</si>
  <si>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</si>
  <si>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</si>
  <si>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</si>
  <si>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</si>
  <si>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</si>
  <si>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</si>
  <si>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</si>
  <si>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</si>
  <si>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</si>
  <si>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</si>
  <si>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</si>
  <si>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</si>
  <si>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</si>
  <si>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</si>
  <si>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</si>
  <si>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</si>
  <si>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</si>
  <si>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</si>
  <si>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</si>
  <si>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</si>
  <si>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</si>
  <si>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</si>
  <si>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</si>
  <si>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</si>
  <si>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</si>
  <si>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</si>
  <si>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</si>
  <si>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</si>
  <si>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</si>
  <si>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</si>
  <si>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</si>
  <si>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</si>
  <si>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</si>
  <si>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</si>
  <si>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</si>
  <si>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</si>
  <si>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</si>
  <si>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</si>
  <si>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</si>
  <si>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</si>
  <si>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</si>
  <si>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</si>
  <si>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</si>
  <si>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</si>
  <si>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</si>
  <si>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</si>
  <si>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</si>
  <si>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</si>
  <si>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</si>
  <si>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</si>
  <si>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</si>
  <si>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</si>
  <si>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</si>
  <si>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</si>
  <si>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</si>
  <si>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</si>
  <si>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</si>
  <si>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</si>
  <si>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</si>
  <si>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</si>
  <si>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</si>
  <si>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</si>
  <si>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</si>
  <si>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</si>
  <si>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</si>
  <si>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</si>
  <si>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</si>
  <si>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</si>
  <si>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</si>
  <si>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</si>
  <si>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</si>
  <si>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</si>
  <si>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</si>
  <si>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</si>
  <si>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</si>
  <si>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</si>
  <si>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</si>
  <si>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</si>
  <si>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</si>
  <si>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</si>
  <si>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</si>
  <si>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</si>
  <si>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</si>
  <si>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</si>
  <si>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</si>
  <si>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</si>
  <si>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</si>
  <si>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</si>
  <si>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</si>
  <si>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</si>
  <si>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</si>
  <si>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</si>
  <si>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</si>
  <si>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</si>
  <si>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</si>
  <si>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</si>
  <si>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</si>
  <si>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</si>
  <si>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</si>
  <si>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</si>
  <si>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</si>
  <si>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</si>
  <si>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</si>
  <si>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</si>
  <si>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</si>
  <si>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</si>
  <si>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</si>
  <si>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</si>
  <si>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</si>
  <si>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</si>
  <si>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</si>
  <si>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</si>
  <si>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</si>
  <si>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</si>
  <si>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</si>
  <si>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</si>
  <si>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</si>
  <si>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</si>
  <si>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</si>
  <si>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</si>
  <si>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</si>
  <si>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</si>
  <si>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</si>
  <si>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</si>
  <si>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</si>
  <si>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</si>
  <si>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</si>
  <si>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</si>
  <si>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</si>
  <si>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</si>
  <si>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</si>
  <si>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</si>
  <si>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</si>
  <si>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</si>
  <si>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</si>
  <si>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</si>
  <si>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</si>
  <si>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</si>
  <si>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</si>
  <si>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</si>
  <si>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</si>
  <si>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</si>
  <si>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</si>
  <si>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</si>
  <si>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</si>
  <si>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</si>
  <si>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</si>
  <si>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</si>
  <si>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</si>
  <si>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</si>
  <si>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</si>
  <si>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</si>
  <si>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</si>
  <si>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</si>
  <si>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</si>
  <si>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</si>
  <si>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</si>
  <si>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</si>
  <si>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</si>
  <si>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</si>
  <si>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</si>
  <si>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</si>
  <si>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</si>
  <si>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</si>
  <si>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</si>
  <si>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</si>
  <si>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</si>
  <si>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</si>
  <si>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</si>
  <si>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</si>
  <si>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</si>
  <si>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</si>
  <si>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</si>
  <si>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</si>
  <si>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</si>
  <si>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</si>
  <si>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</si>
  <si>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</si>
  <si>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</si>
  <si>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</si>
  <si>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</si>
  <si>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</si>
  <si>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</si>
  <si>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</si>
  <si>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</si>
  <si>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</si>
  <si>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</si>
  <si>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</si>
  <si>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</si>
  <si>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</si>
  <si>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</si>
  <si>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</si>
  <si>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</si>
  <si>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</si>
  <si>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</si>
  <si>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</si>
  <si>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</si>
  <si>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</si>
  <si>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</si>
  <si>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</si>
  <si>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</si>
  <si>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</si>
  <si>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</si>
  <si>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</si>
  <si>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</si>
  <si>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</si>
  <si>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</si>
  <si>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</si>
  <si>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</si>
  <si>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</si>
  <si>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</si>
  <si>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</si>
  <si>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</si>
  <si>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</si>
  <si>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</si>
  <si>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</si>
  <si>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</si>
  <si>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</si>
  <si>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</si>
  <si>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</si>
  <si>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</si>
  <si>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</si>
  <si>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</si>
  <si>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</si>
  <si>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</si>
  <si>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</si>
  <si>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</si>
  <si>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</si>
  <si>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</si>
  <si>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</si>
  <si>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</si>
  <si>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</si>
  <si>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</si>
  <si>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</si>
  <si>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</si>
  <si>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</si>
  <si>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</si>
  <si>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</si>
  <si>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</si>
  <si>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</si>
  <si>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</si>
  <si>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</si>
  <si>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</si>
  <si>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</si>
  <si>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</si>
  <si>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</si>
  <si>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</si>
  <si>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</si>
  <si>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</si>
  <si>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</si>
  <si>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</si>
  <si>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</si>
  <si>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</si>
  <si>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</si>
  <si>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</si>
  <si>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</si>
  <si>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</si>
  <si>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</si>
  <si>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</si>
  <si>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</si>
  <si>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</si>
  <si>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</si>
  <si>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</si>
  <si>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</si>
  <si>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</si>
  <si>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</si>
  <si>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</si>
  <si>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</si>
  <si>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</si>
  <si>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</si>
  <si>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</si>
  <si>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</si>
  <si>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</si>
  <si>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</si>
  <si>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</si>
  <si>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</si>
  <si>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</si>
  <si>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</si>
  <si>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</si>
  <si>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</si>
  <si>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</si>
  <si>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</si>
  <si>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</si>
  <si>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</si>
  <si>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</si>
  <si>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</si>
  <si>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</si>
  <si>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</si>
  <si>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</si>
  <si>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</si>
  <si>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</si>
  <si>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</si>
  <si>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</si>
  <si>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</si>
  <si>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</si>
  <si>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</si>
  <si>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</si>
  <si>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</si>
  <si>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</si>
  <si>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</si>
  <si>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</si>
  <si>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</si>
  <si>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</si>
  <si>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</si>
  <si>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</si>
  <si>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</si>
  <si>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</si>
  <si>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</si>
  <si>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</si>
  <si>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</si>
  <si>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</si>
  <si>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</si>
  <si>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</si>
  <si>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</si>
  <si>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</si>
  <si>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</si>
  <si>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</si>
  <si>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</si>
  <si>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</si>
  <si>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</si>
  <si>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</si>
  <si>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</si>
  <si>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</si>
  <si>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</si>
  <si>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</si>
  <si>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</si>
  <si>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</si>
  <si>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</si>
  <si>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</si>
  <si>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</si>
  <si>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</si>
  <si>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</si>
  <si>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</si>
  <si>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</si>
  <si>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</si>
  <si>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</si>
  <si>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</si>
  <si>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</si>
  <si>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</si>
  <si>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</si>
  <si>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</si>
  <si>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</si>
  <si>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</si>
  <si>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</si>
  <si>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</si>
  <si>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</si>
  <si>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</si>
  <si>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</si>
  <si>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</si>
  <si>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</si>
  <si>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</si>
  <si>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</si>
  <si>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</si>
  <si>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</si>
  <si>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</si>
  <si>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</si>
  <si>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</si>
  <si>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</si>
  <si>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</si>
  <si>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</si>
  <si>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</si>
  <si>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</si>
  <si>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</si>
  <si>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</si>
  <si>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</si>
  <si>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</si>
  <si>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</si>
  <si>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</si>
  <si>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</si>
  <si>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</si>
  <si>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</si>
  <si>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</si>
  <si>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</si>
  <si>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</si>
  <si>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</si>
  <si>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</si>
  <si>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</si>
  <si>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</si>
  <si>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</si>
  <si>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</si>
  <si>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</si>
  <si>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</si>
  <si>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</si>
  <si>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</si>
  <si>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</si>
  <si>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</si>
  <si>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</si>
  <si>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</si>
  <si>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</si>
  <si>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</si>
  <si>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</si>
  <si>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</si>
  <si>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</si>
  <si>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</si>
  <si>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</si>
  <si>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</si>
  <si>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</si>
  <si>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</si>
  <si>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</si>
  <si>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</si>
  <si>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</si>
  <si>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</si>
  <si>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</si>
  <si>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</si>
  <si>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</si>
  <si>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</si>
  <si>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</si>
  <si>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</si>
  <si>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</si>
  <si>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</si>
  <si>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</si>
  <si>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</si>
  <si>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</si>
  <si>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</si>
  <si>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</si>
  <si>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</si>
  <si>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</si>
  <si>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</si>
  <si>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</si>
  <si>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</si>
  <si>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</si>
  <si>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</si>
  <si>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</si>
  <si>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</si>
  <si>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</si>
  <si>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</si>
  <si>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</si>
  <si>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</si>
  <si>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</si>
  <si>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</si>
  <si>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</si>
  <si>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</si>
  <si>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</si>
  <si>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</si>
  <si>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</si>
  <si>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</si>
  <si>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</si>
  <si>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</si>
  <si>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</si>
  <si>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</si>
  <si>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</si>
  <si>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</si>
  <si>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</si>
  <si>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</si>
  <si>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</si>
  <si>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</si>
  <si>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</si>
  <si>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</si>
  <si>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</si>
  <si>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</si>
  <si>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</si>
  <si>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</si>
  <si>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</si>
  <si>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</si>
  <si>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</si>
  <si>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</si>
  <si>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</si>
  <si>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</si>
  <si>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</si>
  <si>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</si>
  <si>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</si>
  <si>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</si>
  <si>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</si>
  <si>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</si>
  <si>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</si>
  <si>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</si>
  <si>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</si>
  <si>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</si>
  <si>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</si>
  <si>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</si>
  <si>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</si>
  <si>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</si>
  <si>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</si>
  <si>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</si>
  <si>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</si>
  <si>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</si>
  <si>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</si>
  <si>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</si>
  <si>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</si>
  <si>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</si>
  <si>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</si>
  <si>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</si>
  <si>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</si>
  <si>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</si>
  <si>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</si>
  <si>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</si>
  <si>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</si>
  <si>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</si>
  <si>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</si>
  <si>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</si>
  <si>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</si>
  <si>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</si>
  <si>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</si>
  <si>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</si>
  <si>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</si>
  <si>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</si>
  <si>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</si>
  <si>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</si>
  <si>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</si>
  <si>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</si>
  <si>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</si>
  <si>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</si>
  <si>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</si>
  <si>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</si>
  <si>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</si>
  <si>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</si>
  <si>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</si>
  <si>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</si>
  <si>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</si>
  <si>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</si>
  <si>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</si>
  <si>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</si>
  <si>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</si>
  <si>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</si>
  <si>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</si>
  <si>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</si>
  <si>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</si>
  <si>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</si>
  <si>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</si>
  <si>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</si>
  <si>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</si>
  <si>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</si>
  <si>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</si>
  <si>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</si>
  <si>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</si>
  <si>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</si>
  <si>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</si>
  <si>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</si>
  <si>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</si>
  <si>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</si>
  <si>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</si>
  <si>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</si>
  <si>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</si>
  <si>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</si>
  <si>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</si>
  <si>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</si>
  <si>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</si>
  <si>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</si>
  <si>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</si>
  <si>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</si>
  <si>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</si>
  <si>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</si>
  <si>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</si>
  <si>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</si>
  <si>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</si>
  <si>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</si>
  <si>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</si>
  <si>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</si>
  <si>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</si>
  <si>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</si>
  <si>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</si>
  <si>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</si>
  <si>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</si>
  <si>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</si>
  <si>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</si>
  <si>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</si>
  <si>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</si>
  <si>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</si>
  <si>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</si>
  <si>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</si>
  <si>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</si>
  <si>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</si>
  <si>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</si>
  <si>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</si>
  <si>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</si>
  <si>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</si>
  <si>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</si>
  <si>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</si>
  <si>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</si>
  <si>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</si>
  <si>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</si>
  <si>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</si>
  <si>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</si>
  <si>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</si>
  <si>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</si>
  <si>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</si>
  <si>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</si>
  <si>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</si>
  <si>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</si>
  <si>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</si>
  <si>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</si>
  <si>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</si>
  <si>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</si>
  <si>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</si>
  <si>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</si>
  <si>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</si>
  <si>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</si>
  <si>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</si>
  <si>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</si>
  <si>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</si>
  <si>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</si>
  <si>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</si>
  <si>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</si>
  <si>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</si>
  <si>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</si>
  <si>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</si>
  <si>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</si>
  <si>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</si>
  <si>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</si>
  <si>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</si>
  <si>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</si>
  <si>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</si>
  <si>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</si>
  <si>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</si>
  <si>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</si>
  <si>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</si>
  <si>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</si>
  <si>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</si>
  <si>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</si>
  <si>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</si>
  <si>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</si>
  <si>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</si>
  <si>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</si>
  <si>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</si>
  <si>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</si>
  <si>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</si>
  <si>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</si>
  <si>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</si>
  <si>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</si>
  <si>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</si>
  <si>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</si>
  <si>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</si>
  <si>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</si>
  <si>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</si>
  <si>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</si>
  <si>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</si>
  <si>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</si>
  <si>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</si>
  <si>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</si>
  <si>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</si>
  <si>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</si>
  <si>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</si>
  <si>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</si>
  <si>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</si>
  <si>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</si>
  <si>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</si>
  <si>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</si>
  <si>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</si>
  <si>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</si>
  <si>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</si>
  <si>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</si>
  <si>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</si>
  <si>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</si>
  <si>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</si>
  <si>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</si>
  <si>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</si>
  <si>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</si>
  <si>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</si>
  <si>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</si>
  <si>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</si>
  <si>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</si>
  <si>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</si>
  <si>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</si>
  <si>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</si>
  <si>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</si>
  <si>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</si>
  <si>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</si>
  <si>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</si>
  <si>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</si>
  <si>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</si>
  <si>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</si>
  <si>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</si>
  <si>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</si>
  <si>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</si>
  <si>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</si>
  <si>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</si>
  <si>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</si>
  <si>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</si>
  <si>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</si>
  <si>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</si>
  <si>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</si>
  <si>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</si>
  <si>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</si>
  <si>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</si>
  <si>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</si>
  <si>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</si>
  <si>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</si>
  <si>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</si>
  <si>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</si>
  <si>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</si>
  <si>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</si>
  <si>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</si>
  <si>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</si>
  <si>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</si>
  <si>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</si>
  <si>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</si>
  <si>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</si>
  <si>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</si>
  <si>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</si>
  <si>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</si>
  <si>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</si>
  <si>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</si>
  <si>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</si>
  <si>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</si>
  <si>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</si>
  <si>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</si>
  <si>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</si>
  <si>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</si>
  <si>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</si>
  <si>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</si>
  <si>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</si>
  <si>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</si>
  <si>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</si>
  <si>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</si>
  <si>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</si>
  <si>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</si>
  <si>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</si>
  <si>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</si>
  <si>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</si>
  <si>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</si>
  <si>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</si>
  <si>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</si>
  <si>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</si>
  <si>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</si>
  <si>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</si>
  <si>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</si>
  <si>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</si>
  <si>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</si>
  <si>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</si>
  <si>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</si>
  <si>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</si>
  <si>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</si>
  <si>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</si>
  <si>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</si>
  <si>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</si>
  <si>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</si>
  <si>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</si>
  <si>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</si>
  <si>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</si>
  <si>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</si>
  <si>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</si>
  <si>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</si>
  <si>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</si>
  <si>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</si>
  <si>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</si>
  <si>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</si>
  <si>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</si>
  <si>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</si>
  <si>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</si>
  <si>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</si>
  <si>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</si>
  <si>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</si>
  <si>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</si>
  <si>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</si>
  <si>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</si>
  <si>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</si>
  <si>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</si>
  <si>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</si>
  <si>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</si>
  <si>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</si>
  <si>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</si>
  <si>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</si>
  <si>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</si>
  <si>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</si>
  <si>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</si>
  <si>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</si>
  <si>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</si>
  <si>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</si>
  <si>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</si>
  <si>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</si>
  <si>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</si>
  <si>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</si>
  <si>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</si>
  <si>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</si>
  <si>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</si>
  <si>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</si>
  <si>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</si>
  <si>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</si>
  <si>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</si>
  <si>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</si>
  <si>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</si>
  <si>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</si>
  <si>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</si>
  <si>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</si>
  <si>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</si>
  <si>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</si>
  <si>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</si>
  <si>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</si>
  <si>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</si>
  <si>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</si>
  <si>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</si>
  <si>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</si>
  <si>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</si>
  <si>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</si>
  <si>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</si>
  <si>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</si>
  <si>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</si>
  <si>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</si>
  <si>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</si>
  <si>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</si>
  <si>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</si>
  <si>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</si>
  <si>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</si>
  <si>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</si>
  <si>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</si>
  <si>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</si>
  <si>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</si>
  <si>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</si>
  <si>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</si>
  <si>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</si>
  <si>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</si>
  <si>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</si>
  <si>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</si>
  <si>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</si>
  <si>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</si>
  <si>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</si>
  <si>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</si>
  <si>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</si>
  <si>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</si>
  <si>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</si>
  <si>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</si>
  <si>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</si>
  <si>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</si>
  <si>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</si>
  <si>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</si>
  <si>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</si>
  <si>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</si>
  <si>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</si>
  <si>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</si>
  <si>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</si>
  <si>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</si>
  <si>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</si>
  <si>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</si>
  <si>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</si>
  <si>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</si>
  <si>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</si>
  <si>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</si>
  <si>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</si>
  <si>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</si>
  <si>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</si>
  <si>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</si>
  <si>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</si>
  <si>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</si>
  <si>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</si>
  <si>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</si>
  <si>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</si>
  <si>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</si>
  <si>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</si>
  <si>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</si>
  <si>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</si>
  <si>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</si>
  <si>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</si>
  <si>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</si>
  <si>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</si>
  <si>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</si>
  <si>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</si>
  <si>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</si>
  <si>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</si>
  <si>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</si>
  <si>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</si>
  <si>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</si>
  <si>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</si>
  <si>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</si>
  <si>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</si>
  <si>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</si>
  <si>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</si>
  <si>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</si>
  <si>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</si>
  <si>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</si>
  <si>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</si>
  <si>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</si>
  <si>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</si>
  <si>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</si>
  <si>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</si>
  <si>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</si>
  <si>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</si>
  <si>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</si>
  <si>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</si>
  <si>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</si>
  <si>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</si>
  <si>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</si>
  <si>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</si>
  <si>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</si>
  <si>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</si>
  <si>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</si>
  <si>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</si>
  <si>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</si>
  <si>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</si>
  <si>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</si>
  <si>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</si>
  <si>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</si>
  <si>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</si>
  <si>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</si>
  <si>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</si>
  <si>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</si>
  <si>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</si>
  <si>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</si>
  <si>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</si>
  <si>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</si>
  <si>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</si>
  <si>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</si>
  <si>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</si>
  <si>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</si>
  <si>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</si>
  <si>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</si>
  <si>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</si>
  <si>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</si>
  <si>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</si>
  <si>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</si>
  <si>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</si>
  <si>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</si>
  <si>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</si>
  <si>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</si>
  <si>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</si>
  <si>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</si>
  <si>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</si>
  <si>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</si>
  <si>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</si>
  <si>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</si>
  <si>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</si>
  <si>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</si>
  <si>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</si>
  <si>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</si>
  <si>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</si>
  <si>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</si>
  <si>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</si>
  <si>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</si>
  <si>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</si>
  <si>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</si>
  <si>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</si>
  <si>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</si>
  <si>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</si>
  <si>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</si>
  <si>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</si>
  <si>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</si>
  <si>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</si>
  <si>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</si>
  <si>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</si>
  <si>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</si>
  <si>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</si>
  <si>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</si>
  <si>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</si>
  <si>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</si>
  <si>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</si>
  <si>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</si>
  <si>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</si>
  <si>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</si>
  <si>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</si>
  <si>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</si>
  <si>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</si>
  <si>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</si>
  <si>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</si>
  <si>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</si>
  <si>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</si>
  <si>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</si>
  <si>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</si>
  <si>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</si>
  <si>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</si>
  <si>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</si>
  <si>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</si>
  <si>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</si>
  <si>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</si>
  <si>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</si>
  <si>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</si>
  <si>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</si>
  <si>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</si>
  <si>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</si>
  <si>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</si>
  <si>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</si>
  <si>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</si>
  <si>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</si>
  <si>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</si>
  <si>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</si>
  <si>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</si>
  <si>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</si>
  <si>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</si>
  <si>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</si>
  <si>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</si>
  <si>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</si>
  <si>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</si>
  <si>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</si>
  <si>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</si>
  <si>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</si>
  <si>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</si>
  <si>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</si>
  <si>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</si>
  <si>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</si>
  <si>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</si>
  <si>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</si>
  <si>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</si>
  <si>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</si>
  <si>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</si>
  <si>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</si>
  <si>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</si>
  <si>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</si>
  <si>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</si>
  <si>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</si>
  <si>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</si>
  <si>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</si>
  <si>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</si>
  <si>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</si>
  <si>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</si>
  <si>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</si>
  <si>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</si>
  <si>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</si>
  <si>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</si>
  <si>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</si>
  <si>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</si>
  <si>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</si>
  <si>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</si>
  <si>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</si>
  <si>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</si>
  <si>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</si>
  <si>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</si>
  <si>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</si>
  <si>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</si>
  <si>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</si>
  <si>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</si>
  <si>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</si>
  <si>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</si>
  <si>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</si>
  <si>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</si>
  <si>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</si>
  <si>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</si>
  <si>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</si>
  <si>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</si>
  <si>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</si>
  <si>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</si>
  <si>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</si>
  <si>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</si>
  <si>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</si>
  <si>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</si>
  <si>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</si>
  <si>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</si>
  <si>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</si>
  <si>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</si>
  <si>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</si>
  <si>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</si>
  <si>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</si>
  <si>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</si>
  <si>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</si>
  <si>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</si>
  <si>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</si>
  <si>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</si>
  <si>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</si>
  <si>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</si>
  <si>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</si>
  <si>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</si>
  <si>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</si>
  <si>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</si>
  <si>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</si>
  <si>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</si>
  <si>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</si>
  <si>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</si>
  <si>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</si>
  <si>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</si>
  <si>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</si>
  <si>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</si>
  <si>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</si>
  <si>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</si>
  <si>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</si>
  <si>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</si>
  <si>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</si>
  <si>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</si>
  <si>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</si>
  <si>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</si>
  <si>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</si>
  <si>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</si>
  <si>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</si>
  <si>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</si>
  <si>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</si>
  <si>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</si>
  <si>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</si>
  <si>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</si>
  <si>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</si>
  <si>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</si>
  <si>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</si>
  <si>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</si>
  <si>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</si>
  <si>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</si>
  <si>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</si>
  <si>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</si>
  <si>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</si>
  <si>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</si>
  <si>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</si>
  <si>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</si>
  <si>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</si>
  <si>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</si>
  <si>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</si>
  <si>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</si>
  <si>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</si>
  <si>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</si>
  <si>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</si>
  <si>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</si>
  <si>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</si>
  <si>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</si>
  <si>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</si>
  <si>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</si>
  <si>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</si>
  <si>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</si>
  <si>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</si>
  <si>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</si>
  <si>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</si>
  <si>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</si>
  <si>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</si>
  <si>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</si>
  <si>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</si>
  <si>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</si>
  <si>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</si>
  <si>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</si>
  <si>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</si>
  <si>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</si>
  <si>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</si>
  <si>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</si>
  <si>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</si>
  <si>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</si>
  <si>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</si>
  <si>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</si>
  <si>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</si>
  <si>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</si>
  <si>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</si>
  <si>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</si>
  <si>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</si>
  <si>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</si>
  <si>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</si>
  <si>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</si>
  <si>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</si>
  <si>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</si>
  <si>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</si>
  <si>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</si>
  <si>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</si>
  <si>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</si>
  <si>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</si>
  <si>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</si>
  <si>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</si>
  <si>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</si>
  <si>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</si>
  <si>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</si>
  <si>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</si>
  <si>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</si>
  <si>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</si>
  <si>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</si>
  <si>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</si>
  <si>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</si>
  <si>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</si>
  <si>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</si>
  <si>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</si>
  <si>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</si>
  <si>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</si>
  <si>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</si>
  <si>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</si>
  <si>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</si>
  <si>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</si>
  <si>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</si>
  <si>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</si>
  <si>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</si>
  <si>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</si>
  <si>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</si>
  <si>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</si>
  <si>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</si>
  <si>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</si>
  <si>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</si>
  <si>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</si>
  <si>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</si>
  <si>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</si>
  <si>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</si>
  <si>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</si>
  <si>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</si>
  <si>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</si>
  <si>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</si>
  <si>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</si>
  <si>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</si>
  <si>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</si>
  <si>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</si>
  <si>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</si>
  <si>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</si>
  <si>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</si>
  <si>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</si>
  <si>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</si>
  <si>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</si>
  <si>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</si>
  <si>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</si>
  <si>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</si>
  <si>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</si>
  <si>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</si>
  <si>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</si>
  <si>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</si>
  <si>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</si>
  <si>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</si>
  <si>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</si>
  <si>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</si>
  <si>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</si>
  <si>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</si>
  <si>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</si>
  <si>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</si>
  <si>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</si>
  <si>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</si>
  <si>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</si>
  <si>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</si>
  <si>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</si>
  <si>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</si>
  <si>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</si>
  <si>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</si>
  <si>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</si>
  <si>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</si>
  <si>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</si>
  <si>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</si>
  <si>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</si>
  <si>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</si>
  <si>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</si>
  <si>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</si>
  <si>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</si>
  <si>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</si>
  <si>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</si>
  <si>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</si>
  <si>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</si>
  <si>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</si>
  <si>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</si>
  <si>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</si>
  <si>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</si>
  <si>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</si>
  <si>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</si>
  <si>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</si>
  <si>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</si>
  <si>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</si>
  <si>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</si>
  <si>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</si>
  <si>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</si>
  <si>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</si>
  <si>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</si>
  <si>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</si>
  <si>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</si>
  <si>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</si>
  <si>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</si>
  <si>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</si>
  <si>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</si>
  <si>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</si>
  <si>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</si>
  <si>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</si>
  <si>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</si>
  <si>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</si>
  <si>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</si>
  <si>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</si>
  <si>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</si>
  <si>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</si>
  <si>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</si>
  <si>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</si>
  <si>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</si>
  <si>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</si>
  <si>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</si>
  <si>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</si>
  <si>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</si>
  <si>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</si>
  <si>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</si>
  <si>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</si>
  <si>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</si>
  <si>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</si>
  <si>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</si>
  <si>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</si>
  <si>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</si>
  <si>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</si>
  <si>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</si>
  <si>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</si>
  <si>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</si>
  <si>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</si>
  <si>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</si>
  <si>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</si>
  <si>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</si>
  <si>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</si>
  <si>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</si>
  <si>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</si>
  <si>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</si>
  <si>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</si>
  <si>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</si>
  <si>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</si>
  <si>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</si>
  <si>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</si>
  <si>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</si>
  <si>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</si>
  <si>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</si>
  <si>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</si>
  <si>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</si>
  <si>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</si>
  <si>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</si>
  <si>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</si>
  <si>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</si>
  <si>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</si>
  <si>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</si>
  <si>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106年度補充保費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</si>
  <si>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</si>
  <si>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</si>
  <si>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</si>
  <si>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</si>
  <si>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</si>
  <si>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</si>
  <si>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</si>
  <si>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</si>
  <si>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</si>
  <si>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</si>
  <si>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</si>
  <si>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</si>
  <si>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</si>
  <si>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</si>
  <si>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</si>
  <si>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</si>
  <si>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</si>
  <si>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</si>
  <si>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</si>
  <si>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</si>
  <si>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</si>
  <si>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</si>
  <si>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</si>
  <si>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</si>
  <si>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</si>
  <si>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</si>
  <si>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</si>
  <si>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</si>
  <si>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</si>
  <si>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</si>
  <si>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</si>
  <si>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</si>
  <si>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</si>
  <si>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</si>
  <si>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</si>
  <si>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</si>
  <si>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</si>
  <si>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</si>
  <si>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</si>
  <si>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</si>
  <si>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</si>
  <si>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</si>
  <si>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</si>
  <si>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</si>
  <si>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</si>
  <si>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</si>
  <si>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</si>
  <si>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</si>
  <si>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</si>
  <si>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</si>
  <si>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</si>
  <si>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</si>
  <si>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</si>
  <si>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</si>
  <si>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</si>
  <si>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</si>
  <si>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</si>
  <si>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</si>
  <si>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</si>
  <si>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</si>
  <si>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</si>
  <si>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</si>
  <si>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</si>
  <si>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</si>
  <si>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</si>
  <si>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</si>
  <si>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</si>
  <si>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</si>
  <si>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</si>
  <si>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</si>
  <si>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</si>
  <si>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</si>
  <si>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</si>
  <si>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</si>
  <si>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</si>
  <si>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</si>
  <si>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</si>
  <si>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</si>
  <si>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</si>
  <si>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</si>
  <si>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</si>
  <si>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</si>
  <si>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</si>
  <si>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</si>
  <si>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</si>
  <si>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</si>
  <si>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</si>
  <si>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</si>
  <si>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</si>
  <si>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</si>
  <si>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</si>
  <si>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</si>
  <si>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</si>
  <si>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</si>
  <si>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</si>
  <si>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</si>
  <si>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</si>
  <si>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</si>
  <si>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</si>
  <si>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</si>
  <si>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</si>
  <si>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</si>
  <si>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</si>
  <si>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</si>
  <si>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</si>
  <si>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</si>
  <si>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</si>
  <si>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</si>
  <si>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</si>
  <si>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</si>
  <si>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</si>
  <si>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</si>
  <si>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</si>
  <si>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</si>
  <si>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</si>
  <si>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</si>
  <si>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</si>
  <si>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</si>
  <si>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</si>
  <si>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</si>
  <si>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</si>
  <si>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</si>
  <si>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</si>
  <si>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</si>
  <si>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</si>
  <si>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</si>
  <si>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</si>
  <si>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</si>
  <si>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</si>
  <si>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</si>
  <si>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</si>
  <si>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</si>
  <si>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</si>
  <si>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</si>
  <si>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</si>
  <si>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</si>
  <si>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</si>
  <si>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</si>
  <si>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</si>
  <si>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</si>
  <si>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</si>
  <si>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</si>
  <si>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</si>
  <si>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</si>
  <si>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</si>
  <si>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</si>
  <si>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</si>
  <si>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</si>
  <si>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</si>
  <si>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</si>
  <si>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</si>
  <si>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</si>
  <si>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KH89599764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</si>
  <si>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</si>
  <si>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</si>
  <si>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</si>
  <si>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</si>
  <si>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</si>
  <si>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</si>
  <si>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</si>
  <si>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</si>
  <si>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</si>
  <si>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</si>
  <si>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</si>
  <si>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</si>
  <si>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</si>
  <si>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</si>
  <si>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</si>
  <si>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</si>
  <si>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</si>
  <si>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</si>
  <si>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</si>
  <si>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</si>
  <si>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</si>
  <si>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</si>
  <si>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</si>
  <si>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</si>
  <si>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</si>
  <si>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</si>
  <si>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</si>
  <si>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</si>
  <si>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</si>
  <si>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</si>
  <si>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</si>
  <si>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</si>
  <si>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</si>
  <si>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</si>
  <si>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2019匯款手續費13x</t>
  </si>
  <si>
    <t>2019應收款匯款手續費3x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</si>
  <si>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</si>
  <si>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</si>
  <si>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</si>
  <si>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</si>
  <si>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</si>
  <si>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</si>
  <si>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</si>
  <si>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2019/1-12租金</t>
  </si>
  <si>
    <t>2019房租匯款手續費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</si>
  <si>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</si>
  <si>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</si>
  <si>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</si>
  <si>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</si>
  <si>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</si>
  <si>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</si>
  <si>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電費2019/11-12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</si>
  <si>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</si>
  <si>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</si>
  <si>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</si>
  <si>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</si>
  <si>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</si>
  <si>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</si>
  <si>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</si>
  <si>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</si>
  <si>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</si>
  <si>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</si>
  <si>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</si>
  <si>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</si>
  <si>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</si>
  <si>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</si>
  <si>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2019國外域名+稅</t>
  </si>
  <si>
    <t>2019/12達卡費富邦</t>
  </si>
  <si>
    <t>2019/12達卡費中信</t>
  </si>
  <si>
    <t>2019/12達卡費玉山</t>
  </si>
  <si>
    <t>2019進貨+達代刷卡</t>
  </si>
  <si>
    <t>2019/7達信卡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</si>
  <si>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</si>
  <si>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</si>
  <si>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</si>
  <si>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</si>
  <si>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</si>
  <si>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</si>
  <si>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</si>
  <si>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</si>
  <si>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</si>
  <si>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</si>
  <si>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</si>
  <si>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</si>
  <si>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</si>
  <si>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</si>
  <si>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沖2018/12達卡費富邦</t>
  </si>
  <si>
    <t>沖2018/12達卡費中信</t>
  </si>
  <si>
    <t>沖2018/12達卡費玉山</t>
  </si>
  <si>
    <t>2018-13</t>
  </si>
  <si>
    <t>回沖2018預留可低報扣繳薪資</t>
  </si>
  <si>
    <t>2018-12</t>
  </si>
  <si>
    <t>取用2018未開發票(p1-f77)</t>
  </si>
  <si>
    <t>呆帳</t>
    <phoneticPr fontId="3" type="noConversion"/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</si>
  <si>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</si>
  <si>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</si>
  <si>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</si>
  <si>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2019/4-12</t>
    <phoneticPr fontId="3" type="noConversion"/>
  </si>
  <si>
    <t>401-2018/11-2019/10</t>
    <phoneticPr fontId="3" type="noConversion"/>
  </si>
  <si>
    <t>2019國內域名+稅</t>
    <phoneticPr fontId="3" type="noConversion"/>
  </si>
  <si>
    <t>電腦椅</t>
    <phoneticPr fontId="3" type="noConversion"/>
  </si>
  <si>
    <t>原價屋-匯款</t>
    <phoneticPr fontId="3" type="noConversion"/>
  </si>
  <si>
    <t>2019進貨+原價屋-匯款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</si>
  <si>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</si>
  <si>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</si>
  <si>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</si>
  <si>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</si>
  <si>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</si>
  <si>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</si>
  <si>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</si>
  <si>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</si>
  <si>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</si>
  <si>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</si>
  <si>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</si>
  <si>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</si>
  <si>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</si>
  <si>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</si>
  <si>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</si>
  <si>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</si>
  <si>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</si>
  <si>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</si>
  <si>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</si>
  <si>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</si>
  <si>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</si>
  <si>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</si>
  <si>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</si>
  <si>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</si>
  <si>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</si>
  <si>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</si>
  <si>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</si>
  <si>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</si>
  <si>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</si>
  <si>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2017收未兌票道法7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</si>
  <si>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</si>
  <si>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</si>
  <si>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</si>
  <si>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</si>
  <si>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</si>
  <si>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</si>
  <si>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</si>
  <si>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</si>
  <si>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</si>
  <si>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</si>
  <si>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</si>
  <si>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</si>
  <si>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</si>
  <si>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</si>
  <si>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</si>
  <si>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</si>
  <si>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</si>
  <si>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</si>
  <si>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</si>
  <si>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</si>
  <si>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主機折舊*320月台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</si>
</sst>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4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sz val="12"/>
      <color rgb="FFFF0000"/>
      <name val="Times New Roman"/>
      <family val="1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1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8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6" applyFont="1" applyAlignment="1">
      <alignment horizontal="center"/>
    </xf>
    <xf numFmtId="43" fontId="2" fillId="0" borderId="0" xfId="56" applyNumberFormat="1" applyFont="1" applyAlignment="1">
      <alignment horizontal="center"/>
    </xf>
    <xf numFmtId="43" fontId="2" fillId="0" borderId="0" xfId="0" applyNumberFormat="1" applyFont="1"/>
    <xf numFmtId="14" fontId="9" fillId="0" borderId="0" xfId="41" applyNumberFormat="1" applyFont="1" applyAlignment="1">
      <alignment horizontal="center"/>
    </xf>
    <xf numFmtId="38" fontId="9" fillId="0" borderId="0" xfId="57" applyNumberFormat="1" applyFont="1" applyAlignment="1">
      <alignment horizontal="center"/>
    </xf>
    <xf numFmtId="0" fontId="9" fillId="0" borderId="0" xfId="41" applyFont="1" applyAlignment="1">
      <alignment horizontal="center"/>
    </xf>
    <xf numFmtId="0" fontId="10" fillId="0" borderId="0" xfId="41" applyFont="1" applyAlignment="1">
      <alignment horizontal="center"/>
    </xf>
    <xf numFmtId="0" fontId="5" fillId="0" borderId="0" xfId="41" applyFont="1" applyAlignment="1">
      <alignment horizontal="center"/>
    </xf>
    <xf numFmtId="0" fontId="5" fillId="0" borderId="0" xfId="41" applyFont="1"/>
    <xf numFmtId="38" fontId="9" fillId="0" borderId="0" xfId="57" applyNumberFormat="1" applyFont="1" applyAlignment="1">
      <alignment horizontal="right"/>
    </xf>
    <xf numFmtId="0" fontId="9" fillId="26" borderId="0" xfId="41" applyFont="1" applyFill="1" applyAlignment="1">
      <alignment horizontal="center"/>
    </xf>
    <xf numFmtId="0" fontId="5" fillId="25" borderId="0" xfId="41" applyFont="1" applyFill="1"/>
    <xf numFmtId="38" fontId="9" fillId="27" borderId="0" xfId="57" applyNumberFormat="1" applyFont="1" applyFill="1" applyAlignment="1">
      <alignment horizontal="right"/>
    </xf>
    <xf numFmtId="0" fontId="9" fillId="27" borderId="0" xfId="41" applyFont="1" applyFill="1" applyAlignment="1">
      <alignment horizontal="center"/>
    </xf>
    <xf numFmtId="0" fontId="5" fillId="24" borderId="0" xfId="41" applyFont="1" applyFill="1"/>
    <xf numFmtId="38" fontId="9" fillId="0" borderId="0" xfId="57" applyNumberFormat="1" applyFont="1" applyFill="1" applyAlignment="1">
      <alignment horizontal="right"/>
    </xf>
    <xf numFmtId="0" fontId="9" fillId="0" borderId="0" xfId="41" applyFont="1" applyFill="1" applyAlignment="1">
      <alignment horizontal="center"/>
    </xf>
    <xf numFmtId="0" fontId="5" fillId="0" borderId="0" xfId="41" applyFont="1" applyFill="1"/>
    <xf numFmtId="38" fontId="5" fillId="0" borderId="0" xfId="57" applyNumberFormat="1" applyFont="1" applyAlignment="1">
      <alignment horizontal="center"/>
    </xf>
    <xf numFmtId="180" fontId="9" fillId="0" borderId="0" xfId="41" applyNumberFormat="1" applyFont="1" applyAlignment="1">
      <alignment horizontal="center"/>
    </xf>
    <xf numFmtId="180" fontId="9" fillId="26" borderId="0" xfId="41" applyNumberFormat="1" applyFont="1" applyFill="1" applyAlignment="1">
      <alignment horizontal="center"/>
    </xf>
    <xf numFmtId="180" fontId="9" fillId="27" borderId="0" xfId="41" applyNumberFormat="1" applyFont="1" applyFill="1" applyAlignment="1">
      <alignment horizontal="center"/>
    </xf>
    <xf numFmtId="14" fontId="5" fillId="0" borderId="0" xfId="41" applyNumberFormat="1" applyFont="1" applyAlignment="1">
      <alignment horizontal="center"/>
    </xf>
    <xf numFmtId="0" fontId="5" fillId="28" borderId="0" xfId="41" applyFont="1" applyFill="1" applyAlignment="1">
      <alignment horizontal="center"/>
    </xf>
    <xf numFmtId="0" fontId="4" fillId="28" borderId="0" xfId="41" applyFont="1" applyFill="1" applyAlignment="1">
      <alignment horizontal="center"/>
    </xf>
    <xf numFmtId="0" fontId="9" fillId="29" borderId="0" xfId="41" applyFont="1" applyFill="1" applyAlignment="1">
      <alignment horizontal="center"/>
    </xf>
    <xf numFmtId="0" fontId="10" fillId="29" borderId="0" xfId="41" applyFont="1" applyFill="1" applyAlignment="1">
      <alignment horizontal="center"/>
    </xf>
    <xf numFmtId="43" fontId="2" fillId="30" borderId="0" xfId="56" applyNumberFormat="1" applyFont="1" applyFill="1" applyAlignment="1">
      <alignment horizontal="center"/>
    </xf>
    <xf numFmtId="40" fontId="9" fillId="0" borderId="0" xfId="57" applyNumberFormat="1" applyFont="1" applyAlignment="1"/>
    <xf numFmtId="38" fontId="9" fillId="0" borderId="0" xfId="57" applyNumberFormat="1" applyFont="1" applyAlignment="1"/>
    <xf numFmtId="0" fontId="9" fillId="0" borderId="0" xfId="56" applyNumberFormat="1" applyFont="1" applyFill="1" applyAlignment="1">
      <alignment horizontal="center"/>
    </xf>
    <xf numFmtId="0" fontId="5" fillId="0" borderId="0" xfId="41" applyNumberFormat="1" applyFont="1" applyFill="1" applyAlignment="1">
      <alignment horizontal="center"/>
    </xf>
    <xf numFmtId="38" fontId="9" fillId="27" borderId="0" xfId="57" applyNumberFormat="1" applyFont="1" applyFill="1" applyAlignment="1">
      <alignment horizontal="center"/>
    </xf>
    <xf numFmtId="179" fontId="2" fillId="0" borderId="0" xfId="56" applyNumberFormat="1" applyFont="1" applyAlignment="1">
      <alignment horizontal="center"/>
    </xf>
    <xf numFmtId="179" fontId="2" fillId="0" borderId="0" xfId="56" applyNumberFormat="1" applyFont="1" applyAlignment="1"/>
    <xf numFmtId="40" fontId="9" fillId="0" borderId="0" xfId="57" applyNumberFormat="1" applyFont="1" applyFill="1" applyAlignment="1">
      <alignment horizontal="right"/>
    </xf>
    <xf numFmtId="1" fontId="9" fillId="0" borderId="0" xfId="41" applyNumberFormat="1" applyFont="1" applyAlignment="1"/>
    <xf numFmtId="1" fontId="9" fillId="0" borderId="0" xfId="56" applyNumberFormat="1" applyFont="1" applyFill="1" applyAlignment="1"/>
    <xf numFmtId="180" fontId="9" fillId="24" borderId="0" xfId="56" applyNumberFormat="1" applyFont="1" applyFill="1" applyAlignment="1">
      <alignment horizontal="right"/>
    </xf>
    <xf numFmtId="180" fontId="9" fillId="24" borderId="0" xfId="56" applyNumberFormat="1" applyFont="1" applyFill="1" applyAlignment="1">
      <alignment horizontal="center"/>
    </xf>
    <xf numFmtId="180" fontId="18" fillId="0" borderId="0" xfId="56" applyNumberFormat="1" applyFont="1" applyAlignment="1">
      <alignment vertical="center"/>
    </xf>
    <xf numFmtId="180" fontId="15" fillId="0" borderId="0" xfId="56" applyNumberFormat="1" applyFont="1"/>
    <xf numFmtId="0" fontId="2" fillId="25" borderId="0" xfId="0" applyFont="1" applyFill="1" applyAlignment="1">
      <alignment horizontal="center"/>
    </xf>
    <xf numFmtId="43" fontId="2" fillId="0" borderId="0" xfId="56" applyFont="1"/>
    <xf numFmtId="0" fontId="2" fillId="30" borderId="0" xfId="0" applyFont="1" applyFill="1" applyAlignment="1">
      <alignment horizontal="center"/>
    </xf>
    <xf numFmtId="180" fontId="5" fillId="0" borderId="0" xfId="41" applyNumberFormat="1" applyFont="1"/>
    <xf numFmtId="38" fontId="9" fillId="24" borderId="0" xfId="57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6" applyNumberFormat="1" applyFont="1" applyAlignment="1">
      <alignment vertical="center"/>
    </xf>
    <xf numFmtId="180" fontId="15" fillId="0" borderId="0" xfId="56" applyNumberFormat="1" applyFont="1" applyFill="1" applyAlignment="1">
      <alignment vertical="center"/>
    </xf>
    <xf numFmtId="180" fontId="13" fillId="0" borderId="0" xfId="56" applyNumberFormat="1" applyFont="1" applyAlignment="1">
      <alignment vertical="center"/>
    </xf>
    <xf numFmtId="180" fontId="15" fillId="25" borderId="0" xfId="56" applyNumberFormat="1" applyFont="1" applyFill="1" applyAlignment="1">
      <alignment vertical="center"/>
    </xf>
    <xf numFmtId="182" fontId="18" fillId="0" borderId="0" xfId="56" applyNumberFormat="1" applyFont="1" applyAlignment="1">
      <alignment vertical="center"/>
    </xf>
    <xf numFmtId="182" fontId="18" fillId="0" borderId="0" xfId="56" applyNumberFormat="1" applyFont="1" applyFill="1" applyAlignment="1">
      <alignment vertical="center"/>
    </xf>
    <xf numFmtId="0" fontId="18" fillId="25" borderId="0" xfId="43" applyFill="1">
      <alignment vertical="center"/>
    </xf>
    <xf numFmtId="0" fontId="18" fillId="0" borderId="0" xfId="43">
      <alignment vertical="center"/>
    </xf>
    <xf numFmtId="0" fontId="18" fillId="0" borderId="0" xfId="43" applyFill="1" applyAlignment="1">
      <alignment horizontal="left"/>
    </xf>
    <xf numFmtId="180" fontId="18" fillId="25" borderId="0" xfId="43" applyNumberFormat="1" applyFill="1">
      <alignment vertical="center"/>
    </xf>
    <xf numFmtId="0" fontId="15" fillId="0" borderId="0" xfId="43" applyFont="1">
      <alignment vertical="center"/>
    </xf>
    <xf numFmtId="0" fontId="18" fillId="0" borderId="0" xfId="43" applyFont="1">
      <alignment vertical="center"/>
    </xf>
    <xf numFmtId="0" fontId="13" fillId="0" borderId="0" xfId="43" applyFont="1">
      <alignment vertical="center"/>
    </xf>
    <xf numFmtId="0" fontId="15" fillId="25" borderId="0" xfId="43" applyFont="1" applyFill="1">
      <alignment vertical="center"/>
    </xf>
    <xf numFmtId="3" fontId="18" fillId="0" borderId="0" xfId="43" applyNumberFormat="1">
      <alignment vertical="center"/>
    </xf>
    <xf numFmtId="49" fontId="18" fillId="24" borderId="0" xfId="43" applyNumberFormat="1" applyFill="1">
      <alignment vertical="center"/>
    </xf>
    <xf numFmtId="0" fontId="18" fillId="24" borderId="0" xfId="43" applyFill="1">
      <alignment vertical="center"/>
    </xf>
    <xf numFmtId="180" fontId="18" fillId="24" borderId="0" xfId="43" applyNumberFormat="1" applyFill="1">
      <alignment vertical="center"/>
    </xf>
    <xf numFmtId="0" fontId="4" fillId="25" borderId="0" xfId="43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3" applyFill="1" applyAlignment="1">
      <alignment horizontal="left"/>
    </xf>
    <xf numFmtId="3" fontId="18" fillId="25" borderId="0" xfId="43" applyNumberFormat="1" applyFill="1">
      <alignment vertical="center"/>
    </xf>
    <xf numFmtId="0" fontId="18" fillId="0" borderId="0" xfId="43" applyFill="1">
      <alignment vertical="center"/>
    </xf>
    <xf numFmtId="43" fontId="18" fillId="0" borderId="0" xfId="56" applyNumberFormat="1" applyFont="1" applyAlignment="1">
      <alignment vertical="center"/>
    </xf>
    <xf numFmtId="182" fontId="18" fillId="0" borderId="0" xfId="43" applyNumberFormat="1" applyFill="1">
      <alignment vertical="center"/>
    </xf>
    <xf numFmtId="38" fontId="18" fillId="0" borderId="0" xfId="43" applyNumberFormat="1">
      <alignment vertical="center"/>
    </xf>
    <xf numFmtId="38" fontId="18" fillId="25" borderId="0" xfId="43" applyNumberFormat="1" applyFill="1">
      <alignment vertical="center"/>
    </xf>
    <xf numFmtId="38" fontId="18" fillId="0" borderId="0" xfId="43" applyNumberFormat="1" applyFill="1">
      <alignment vertical="center"/>
    </xf>
    <xf numFmtId="4" fontId="18" fillId="0" borderId="0" xfId="43" applyNumberFormat="1">
      <alignment vertical="center"/>
    </xf>
    <xf numFmtId="0" fontId="18" fillId="25" borderId="0" xfId="43" applyFont="1" applyFill="1">
      <alignment vertical="center"/>
    </xf>
    <xf numFmtId="180" fontId="18" fillId="0" borderId="0" xfId="43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5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6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2" applyFont="1"/>
    <xf numFmtId="0" fontId="5" fillId="24" borderId="0" xfId="41" applyFont="1" applyFill="1" applyAlignment="1">
      <alignment horizontal="center"/>
    </xf>
    <xf numFmtId="0" fontId="18" fillId="25" borderId="0" xfId="45" applyFill="1" applyBorder="1" applyAlignment="1">
      <alignment horizontal="center" vertical="center"/>
    </xf>
    <xf numFmtId="38" fontId="9" fillId="0" borderId="0" xfId="41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6" applyFont="1" applyFill="1" applyAlignment="1">
      <alignment horizontal="center"/>
    </xf>
    <xf numFmtId="43" fontId="2" fillId="0" borderId="0" xfId="56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6" applyNumberFormat="1" applyFont="1" applyFill="1" applyAlignment="1"/>
    <xf numFmtId="43" fontId="2" fillId="25" borderId="0" xfId="56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3" applyFont="1" applyFill="1">
      <alignment vertical="center"/>
    </xf>
    <xf numFmtId="0" fontId="2" fillId="25" borderId="0" xfId="43" applyFont="1" applyFill="1">
      <alignment vertical="center"/>
    </xf>
    <xf numFmtId="180" fontId="2" fillId="25" borderId="0" xfId="56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6" applyNumberFormat="1" applyAlignment="1">
      <alignment vertical="center"/>
    </xf>
    <xf numFmtId="180" fontId="2" fillId="0" borderId="0" xfId="56" applyNumberFormat="1" applyFill="1" applyAlignment="1">
      <alignment vertical="center"/>
    </xf>
    <xf numFmtId="0" fontId="2" fillId="0" borderId="0" xfId="43" applyFont="1">
      <alignment vertical="center"/>
    </xf>
    <xf numFmtId="180" fontId="2" fillId="0" borderId="0" xfId="56" applyNumberFormat="1" applyFont="1" applyAlignment="1">
      <alignment vertical="center"/>
    </xf>
    <xf numFmtId="180" fontId="0" fillId="0" borderId="0" xfId="56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6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6" applyNumberFormat="1" applyFont="1" applyFill="1" applyAlignment="1">
      <alignment horizontal="center"/>
    </xf>
    <xf numFmtId="180" fontId="0" fillId="0" borderId="0" xfId="56" applyNumberFormat="1" applyFont="1" applyFill="1" applyAlignment="1">
      <alignment vertical="center"/>
    </xf>
    <xf numFmtId="180" fontId="15" fillId="30" borderId="0" xfId="56" applyNumberFormat="1" applyFont="1" applyFill="1" applyAlignment="1">
      <alignment vertical="center"/>
    </xf>
    <xf numFmtId="49" fontId="18" fillId="24" borderId="0" xfId="43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1" applyFont="1" applyFill="1" applyAlignment="1">
      <alignment horizontal="center"/>
    </xf>
    <xf numFmtId="1" fontId="9" fillId="0" borderId="0" xfId="56" applyNumberFormat="1" applyFont="1" applyFill="1" applyAlignment="1">
      <alignment horizontal="center"/>
    </xf>
    <xf numFmtId="0" fontId="5" fillId="0" borderId="0" xfId="41" applyFont="1" applyFill="1" applyAlignment="1">
      <alignment horizontal="center"/>
    </xf>
    <xf numFmtId="1" fontId="9" fillId="0" borderId="0" xfId="41" applyNumberFormat="1" applyFont="1" applyAlignment="1">
      <alignment horizontal="center"/>
    </xf>
    <xf numFmtId="184" fontId="0" fillId="0" borderId="0" xfId="0" applyNumberFormat="1"/>
    <xf numFmtId="180" fontId="2" fillId="0" borderId="0" xfId="56" applyNumberFormat="1" applyFont="1" applyAlignment="1">
      <alignment horizontal="center"/>
    </xf>
    <xf numFmtId="180" fontId="0" fillId="25" borderId="0" xfId="56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6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1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6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6" applyNumberFormat="1" applyFont="1" applyFill="1" applyAlignment="1">
      <alignment vertical="center"/>
    </xf>
    <xf numFmtId="0" fontId="1" fillId="25" borderId="0" xfId="43" applyFont="1" applyFill="1" applyAlignment="1">
      <alignment horizontal="left" vertical="center"/>
    </xf>
    <xf numFmtId="0" fontId="1" fillId="25" borderId="0" xfId="43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6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6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6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6" applyNumberFormat="1" applyFont="1" applyFill="1" applyAlignment="1">
      <alignment vertical="center"/>
    </xf>
    <xf numFmtId="180" fontId="2" fillId="0" borderId="0" xfId="56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8" applyFont="1" applyBorder="1"/>
    <xf numFmtId="0" fontId="0" fillId="0" borderId="0" xfId="0" quotePrefix="1"/>
    <xf numFmtId="0" fontId="0" fillId="30" borderId="0" xfId="0" applyFill="1"/>
    <xf numFmtId="0" fontId="0" fillId="0" borderId="0" xfId="51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6" applyNumberFormat="1" applyFont="1" applyFill="1" applyAlignment="1">
      <alignment vertical="center"/>
    </xf>
    <xf numFmtId="180" fontId="0" fillId="34" borderId="0" xfId="56" applyNumberFormat="1" applyFont="1" applyFill="1" applyAlignment="1">
      <alignment vertical="center"/>
    </xf>
    <xf numFmtId="180" fontId="1" fillId="34" borderId="0" xfId="56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1" applyFont="1" applyAlignment="1">
      <alignment horizontal="left"/>
    </xf>
    <xf numFmtId="186" fontId="2" fillId="0" borderId="0" xfId="61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6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1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6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6" applyNumberFormat="1" applyFont="1" applyAlignment="1">
      <alignment horizontal="center"/>
    </xf>
    <xf numFmtId="180" fontId="1" fillId="0" borderId="0" xfId="56" applyNumberFormat="1" applyFont="1" applyFill="1" applyAlignment="1">
      <alignment horizontal="left"/>
    </xf>
    <xf numFmtId="180" fontId="1" fillId="0" borderId="0" xfId="56" applyNumberFormat="1" applyFont="1" applyFill="1" applyAlignment="1">
      <alignment horizontal="center"/>
    </xf>
    <xf numFmtId="180" fontId="1" fillId="0" borderId="0" xfId="56" applyNumberFormat="1" applyFont="1" applyAlignment="1">
      <alignment horizontal="center"/>
    </xf>
    <xf numFmtId="43" fontId="1" fillId="0" borderId="0" xfId="0" applyNumberFormat="1" applyFont="1"/>
    <xf numFmtId="180" fontId="1" fillId="0" borderId="0" xfId="56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6" applyNumberFormat="1" applyFont="1" applyFill="1" applyAlignment="1">
      <alignment horizontal="center"/>
    </xf>
    <xf numFmtId="2" fontId="9" fillId="0" borderId="0" xfId="56" applyNumberFormat="1" applyFont="1" applyFill="1" applyAlignment="1">
      <alignment horizontal="center"/>
    </xf>
    <xf numFmtId="40" fontId="9" fillId="27" borderId="0" xfId="57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2" applyFont="1">
      <alignment vertical="center"/>
    </xf>
    <xf numFmtId="0" fontId="0" fillId="42" borderId="0" xfId="0" applyFill="1" applyAlignment="1">
      <alignment vertical="center"/>
    </xf>
    <xf numFmtId="0" fontId="2" fillId="0" borderId="0" xfId="52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3" applyFont="1">
      <alignment vertical="center"/>
    </xf>
    <xf numFmtId="0" fontId="1" fillId="0" borderId="0" xfId="53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6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7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6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6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3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6" applyNumberFormat="1" applyFont="1" applyFill="1" applyAlignment="1">
      <alignment vertical="center"/>
    </xf>
    <xf numFmtId="180" fontId="1" fillId="46" borderId="0" xfId="56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6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4" applyAlignment="1">
      <alignment horizontal="center"/>
    </xf>
    <xf numFmtId="38" fontId="2" fillId="0" borderId="0" xfId="54" applyNumberFormat="1" applyAlignment="1">
      <alignment horizontal="center"/>
    </xf>
    <xf numFmtId="0" fontId="2" fillId="28" borderId="0" xfId="54" applyFont="1" applyFill="1" applyAlignment="1">
      <alignment horizontal="center" vertical="center"/>
    </xf>
    <xf numFmtId="0" fontId="2" fillId="0" borderId="0" xfId="54" applyFont="1" applyAlignment="1">
      <alignment horizontal="center" vertical="center"/>
    </xf>
    <xf numFmtId="0" fontId="2" fillId="0" borderId="0" xfId="54">
      <alignment vertical="center"/>
    </xf>
    <xf numFmtId="0" fontId="2" fillId="33" borderId="0" xfId="54" applyFont="1" applyFill="1">
      <alignment vertical="center"/>
    </xf>
    <xf numFmtId="0" fontId="2" fillId="33" borderId="0" xfId="54" applyFill="1">
      <alignment vertical="center"/>
    </xf>
    <xf numFmtId="0" fontId="2" fillId="33" borderId="0" xfId="54" applyFont="1" applyFill="1" applyAlignment="1">
      <alignment horizontal="center" vertical="center"/>
    </xf>
    <xf numFmtId="0" fontId="2" fillId="33" borderId="0" xfId="54" applyFill="1" applyAlignment="1">
      <alignment horizontal="center" vertical="center"/>
    </xf>
    <xf numFmtId="0" fontId="2" fillId="28" borderId="0" xfId="54" applyFill="1" applyAlignment="1">
      <alignment horizontal="center" vertical="center"/>
    </xf>
    <xf numFmtId="0" fontId="2" fillId="0" borderId="0" xfId="54" applyAlignment="1">
      <alignment horizontal="center" vertical="center"/>
    </xf>
    <xf numFmtId="0" fontId="2" fillId="0" borderId="0" xfId="54" applyFont="1">
      <alignment vertical="center"/>
    </xf>
    <xf numFmtId="180" fontId="2" fillId="0" borderId="0" xfId="54" applyNumberFormat="1" applyAlignment="1">
      <alignment horizontal="center" vertical="center"/>
    </xf>
    <xf numFmtId="0" fontId="2" fillId="28" borderId="0" xfId="54" quotePrefix="1" applyFont="1" applyFill="1" applyAlignment="1">
      <alignment horizontal="center" vertical="center"/>
    </xf>
    <xf numFmtId="16" fontId="2" fillId="28" borderId="0" xfId="54" quotePrefix="1" applyNumberFormat="1" applyFont="1" applyFill="1" applyAlignment="1">
      <alignment horizontal="center" vertical="center"/>
    </xf>
    <xf numFmtId="0" fontId="2" fillId="0" borderId="0" xfId="44">
      <alignment vertical="center"/>
    </xf>
    <xf numFmtId="0" fontId="2" fillId="28" borderId="0" xfId="44" quotePrefix="1" applyFont="1" applyFill="1" applyAlignment="1">
      <alignment horizontal="center" vertical="center"/>
    </xf>
    <xf numFmtId="0" fontId="2" fillId="0" borderId="0" xfId="44" applyFill="1">
      <alignment vertical="center"/>
    </xf>
    <xf numFmtId="0" fontId="2" fillId="42" borderId="0" xfId="54" applyFont="1" applyFill="1" applyAlignment="1">
      <alignment horizontal="center" vertical="center"/>
    </xf>
    <xf numFmtId="0" fontId="2" fillId="0" borderId="0" xfId="54" applyFill="1">
      <alignment vertical="center"/>
    </xf>
    <xf numFmtId="0" fontId="2" fillId="0" borderId="0" xfId="44" applyFill="1" applyAlignment="1">
      <alignment horizontal="center" vertical="center"/>
    </xf>
    <xf numFmtId="0" fontId="2" fillId="0" borderId="0" xfId="54" applyFill="1" applyAlignment="1">
      <alignment horizontal="center" vertical="center"/>
    </xf>
    <xf numFmtId="0" fontId="2" fillId="25" borderId="0" xfId="44" applyFill="1">
      <alignment vertical="center"/>
    </xf>
    <xf numFmtId="0" fontId="15" fillId="0" borderId="0" xfId="54" applyFont="1">
      <alignment vertical="center"/>
    </xf>
    <xf numFmtId="0" fontId="2" fillId="25" borderId="0" xfId="54" applyFill="1">
      <alignment vertical="center"/>
    </xf>
    <xf numFmtId="14" fontId="2" fillId="0" borderId="0" xfId="54" applyNumberFormat="1" applyFill="1">
      <alignment vertical="center"/>
    </xf>
    <xf numFmtId="0" fontId="2" fillId="0" borderId="0" xfId="54" applyFont="1" applyFill="1">
      <alignment vertical="center"/>
    </xf>
    <xf numFmtId="0" fontId="2" fillId="0" borderId="0" xfId="44" quotePrefix="1" applyFont="1" applyFill="1" applyAlignment="1">
      <alignment horizontal="center" vertical="center"/>
    </xf>
    <xf numFmtId="0" fontId="2" fillId="30" borderId="0" xfId="44" applyFill="1">
      <alignment vertical="center"/>
    </xf>
    <xf numFmtId="0" fontId="2" fillId="30" borderId="0" xfId="54" applyFont="1" applyFill="1">
      <alignment vertical="center"/>
    </xf>
    <xf numFmtId="0" fontId="2" fillId="42" borderId="0" xfId="54" applyFont="1" applyFill="1">
      <alignment vertical="center"/>
    </xf>
    <xf numFmtId="0" fontId="2" fillId="30" borderId="0" xfId="54" applyFill="1">
      <alignment vertical="center"/>
    </xf>
    <xf numFmtId="0" fontId="2" fillId="30" borderId="0" xfId="44" quotePrefix="1" applyFont="1" applyFill="1" applyAlignment="1">
      <alignment horizontal="center" vertical="center"/>
    </xf>
    <xf numFmtId="0" fontId="2" fillId="30" borderId="0" xfId="54" applyFill="1" applyAlignment="1">
      <alignment horizontal="center" vertical="center"/>
    </xf>
    <xf numFmtId="14" fontId="2" fillId="28" borderId="0" xfId="54" quotePrefix="1" applyNumberFormat="1" applyFont="1" applyFill="1" applyAlignment="1">
      <alignment horizontal="center" vertical="center"/>
    </xf>
    <xf numFmtId="38" fontId="2" fillId="33" borderId="0" xfId="54" applyNumberFormat="1" applyFill="1" applyAlignment="1">
      <alignment horizontal="center" vertical="center"/>
    </xf>
    <xf numFmtId="49" fontId="2" fillId="28" borderId="0" xfId="54" applyNumberFormat="1" applyFont="1" applyFill="1" applyAlignment="1">
      <alignment horizontal="center" vertical="center"/>
    </xf>
    <xf numFmtId="49" fontId="2" fillId="0" borderId="0" xfId="54" applyNumberFormat="1" applyFont="1">
      <alignment vertical="center"/>
    </xf>
    <xf numFmtId="49" fontId="2" fillId="28" borderId="0" xfId="54" applyNumberFormat="1" applyFill="1" applyAlignment="1">
      <alignment horizontal="center" vertical="center"/>
    </xf>
    <xf numFmtId="0" fontId="2" fillId="0" borderId="0" xfId="54" applyNumberFormat="1" applyFont="1">
      <alignment vertical="center"/>
    </xf>
    <xf numFmtId="49" fontId="2" fillId="0" borderId="0" xfId="54" applyNumberFormat="1" applyFont="1" applyAlignment="1">
      <alignment vertical="center"/>
    </xf>
    <xf numFmtId="38" fontId="2" fillId="0" borderId="0" xfId="54" applyNumberFormat="1" applyAlignment="1">
      <alignment horizontal="center" vertical="center"/>
    </xf>
    <xf numFmtId="38" fontId="2" fillId="33" borderId="0" xfId="54" applyNumberFormat="1" applyFill="1">
      <alignment vertical="center"/>
    </xf>
    <xf numFmtId="0" fontId="2" fillId="39" borderId="0" xfId="54" applyFont="1" applyFill="1">
      <alignment vertical="center"/>
    </xf>
    <xf numFmtId="49" fontId="2" fillId="42" borderId="0" xfId="54" applyNumberFormat="1" applyFont="1" applyFill="1" applyAlignment="1">
      <alignment horizontal="center" vertical="center"/>
    </xf>
    <xf numFmtId="49" fontId="2" fillId="30" borderId="0" xfId="54" applyNumberFormat="1" applyFont="1" applyFill="1" applyAlignment="1">
      <alignment horizontal="center" vertical="center"/>
    </xf>
    <xf numFmtId="0" fontId="2" fillId="30" borderId="0" xfId="54" applyFont="1" applyFill="1" applyAlignment="1">
      <alignment horizontal="center" vertical="center"/>
    </xf>
    <xf numFmtId="49" fontId="2" fillId="30" borderId="0" xfId="54" applyNumberFormat="1" applyFont="1" applyFill="1" applyAlignment="1">
      <alignment vertical="center"/>
    </xf>
    <xf numFmtId="0" fontId="2" fillId="42" borderId="0" xfId="54" applyFill="1" applyAlignment="1">
      <alignment horizontal="center" vertical="center"/>
    </xf>
    <xf numFmtId="0" fontId="2" fillId="25" borderId="0" xfId="54" applyFill="1" applyAlignment="1">
      <alignment horizontal="center" vertical="center"/>
    </xf>
    <xf numFmtId="49" fontId="2" fillId="33" borderId="0" xfId="54" applyNumberFormat="1" applyFill="1">
      <alignment vertical="center"/>
    </xf>
    <xf numFmtId="49" fontId="2" fillId="0" borderId="0" xfId="54" applyNumberFormat="1">
      <alignment vertical="center"/>
    </xf>
    <xf numFmtId="0" fontId="2" fillId="0" borderId="0" xfId="55">
      <alignment vertical="center"/>
    </xf>
    <xf numFmtId="49" fontId="2" fillId="0" borderId="0" xfId="55" applyNumberFormat="1" applyFont="1">
      <alignment vertical="center"/>
    </xf>
    <xf numFmtId="0" fontId="2" fillId="0" borderId="0" xfId="55" applyFont="1">
      <alignment vertical="center"/>
    </xf>
    <xf numFmtId="49" fontId="2" fillId="0" borderId="0" xfId="55" applyNumberFormat="1">
      <alignment vertical="center"/>
    </xf>
    <xf numFmtId="14" fontId="2" fillId="28" borderId="0" xfId="54" applyNumberFormat="1" applyFont="1" applyFill="1" applyAlignment="1">
      <alignment horizontal="center" vertical="center"/>
    </xf>
    <xf numFmtId="0" fontId="0" fillId="28" borderId="0" xfId="54" applyFont="1" applyFill="1" applyAlignment="1">
      <alignment horizontal="center" vertical="center"/>
    </xf>
    <xf numFmtId="49" fontId="0" fillId="28" borderId="0" xfId="54" applyNumberFormat="1" applyFont="1" applyFill="1" applyAlignment="1">
      <alignment horizontal="center" vertical="center"/>
    </xf>
    <xf numFmtId="0" fontId="66" fillId="0" borderId="0" xfId="54" applyFont="1">
      <alignment vertical="center"/>
    </xf>
    <xf numFmtId="0" fontId="0" fillId="33" borderId="0" xfId="54" applyFont="1" applyFill="1">
      <alignment vertical="center"/>
    </xf>
    <xf numFmtId="49" fontId="0" fillId="0" borderId="0" xfId="55" applyNumberFormat="1" applyFont="1">
      <alignment vertical="center"/>
    </xf>
    <xf numFmtId="0" fontId="0" fillId="0" borderId="0" xfId="54" applyFont="1">
      <alignment vertical="center"/>
    </xf>
    <xf numFmtId="176" fontId="66" fillId="0" borderId="0" xfId="54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3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9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9" applyBorder="1" applyAlignment="1">
      <alignment horizontal="center"/>
    </xf>
    <xf numFmtId="0" fontId="2" fillId="39" borderId="0" xfId="49" applyFill="1" applyBorder="1" applyAlignment="1">
      <alignment horizontal="center"/>
    </xf>
    <xf numFmtId="0" fontId="2" fillId="0" borderId="0" xfId="49" applyBorder="1"/>
    <xf numFmtId="14" fontId="2" fillId="0" borderId="10" xfId="49" applyNumberFormat="1" applyBorder="1" applyAlignment="1">
      <alignment horizontal="center"/>
    </xf>
    <xf numFmtId="49" fontId="5" fillId="0" borderId="10" xfId="49" applyNumberFormat="1" applyFont="1" applyBorder="1" applyAlignment="1">
      <alignment horizontal="center"/>
    </xf>
    <xf numFmtId="14" fontId="2" fillId="0" borderId="11" xfId="49" applyNumberFormat="1" applyBorder="1" applyAlignment="1">
      <alignment horizontal="center"/>
    </xf>
    <xf numFmtId="14" fontId="2" fillId="0" borderId="12" xfId="50" applyNumberFormat="1" applyBorder="1" applyAlignment="1">
      <alignment horizontal="center"/>
    </xf>
    <xf numFmtId="0" fontId="2" fillId="0" borderId="0" xfId="49" applyFont="1" applyFill="1" applyBorder="1" applyAlignment="1">
      <alignment horizontal="center"/>
    </xf>
    <xf numFmtId="0" fontId="2" fillId="0" borderId="0" xfId="49" applyFill="1" applyBorder="1" applyAlignment="1">
      <alignment horizontal="center"/>
    </xf>
    <xf numFmtId="49" fontId="2" fillId="0" borderId="0" xfId="49" applyNumberFormat="1" applyFont="1" applyBorder="1" applyAlignment="1">
      <alignment horizontal="center"/>
    </xf>
    <xf numFmtId="14" fontId="5" fillId="0" borderId="12" xfId="49" applyNumberFormat="1" applyFont="1" applyBorder="1"/>
    <xf numFmtId="0" fontId="2" fillId="39" borderId="0" xfId="49" applyFont="1" applyFill="1" applyBorder="1" applyAlignment="1">
      <alignment horizontal="center"/>
    </xf>
    <xf numFmtId="14" fontId="2" fillId="0" borderId="12" xfId="49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0" borderId="0" xfId="38">
      <alignment vertical="center"/>
    </xf>
    <xf numFmtId="0" fontId="2" fillId="0" borderId="0" xfId="38" applyFont="1">
      <alignment vertical="center"/>
    </xf>
    <xf numFmtId="0" fontId="2" fillId="51" borderId="0" xfId="35" applyFill="1">
      <alignment vertical="center"/>
    </xf>
    <xf numFmtId="0" fontId="2" fillId="51" borderId="0" xfId="35" applyFont="1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2" applyFont="1" applyFill="1" applyAlignment="1"/>
    <xf numFmtId="0" fontId="2" fillId="41" borderId="0" xfId="42" applyFont="1" applyFill="1" applyAlignment="1"/>
    <xf numFmtId="0" fontId="2" fillId="0" borderId="0" xfId="42" applyFont="1"/>
    <xf numFmtId="0" fontId="13" fillId="0" borderId="0" xfId="47" applyFont="1" applyFill="1" applyBorder="1" applyAlignment="1">
      <alignment horizontal="left"/>
    </xf>
    <xf numFmtId="0" fontId="13" fillId="0" borderId="0" xfId="47" applyFont="1" applyFill="1" applyBorder="1" applyAlignment="1">
      <alignment horizontal="center"/>
    </xf>
    <xf numFmtId="0" fontId="2" fillId="0" borderId="0" xfId="42" applyFont="1" applyFill="1" applyBorder="1"/>
    <xf numFmtId="0" fontId="2" fillId="0" borderId="0" xfId="46" applyFill="1" applyBorder="1" applyAlignment="1">
      <alignment horizontal="center" vertical="center"/>
    </xf>
    <xf numFmtId="1" fontId="2" fillId="0" borderId="0" xfId="40" applyNumberFormat="1" applyFont="1" applyAlignment="1">
      <alignment horizontal="center"/>
    </xf>
    <xf numFmtId="0" fontId="2" fillId="0" borderId="0" xfId="42" applyFont="1" applyAlignment="1">
      <alignment horizontal="left"/>
    </xf>
    <xf numFmtId="0" fontId="2" fillId="0" borderId="0" xfId="46" applyFont="1" applyFill="1" applyBorder="1" applyAlignment="1">
      <alignment horizontal="center" vertical="center"/>
    </xf>
    <xf numFmtId="0" fontId="4" fillId="0" borderId="0" xfId="47" applyFont="1" applyAlignment="1">
      <alignment horizontal="right"/>
    </xf>
    <xf numFmtId="49" fontId="2" fillId="0" borderId="0" xfId="46" applyNumberFormat="1" applyFill="1" applyBorder="1" applyAlignment="1">
      <alignment horizontal="center" vertical="center"/>
    </xf>
    <xf numFmtId="0" fontId="2" fillId="0" borderId="0" xfId="47" applyFont="1"/>
    <xf numFmtId="43" fontId="2" fillId="30" borderId="0" xfId="56" applyFont="1" applyFill="1"/>
    <xf numFmtId="0" fontId="13" fillId="0" borderId="0" xfId="47" applyFont="1" applyFill="1" applyBorder="1"/>
    <xf numFmtId="0" fontId="15" fillId="0" borderId="0" xfId="47" applyFont="1"/>
    <xf numFmtId="0" fontId="2" fillId="0" borderId="0" xfId="42" applyFont="1" applyAlignment="1">
      <alignment horizontal="center"/>
    </xf>
    <xf numFmtId="0" fontId="2" fillId="0" borderId="0" xfId="47"/>
    <xf numFmtId="0" fontId="2" fillId="40" borderId="0" xfId="42" applyFont="1" applyFill="1" applyAlignment="1"/>
    <xf numFmtId="0" fontId="15" fillId="0" borderId="0" xfId="47" applyFont="1" applyFill="1"/>
    <xf numFmtId="0" fontId="2" fillId="0" borderId="0" xfId="47" applyFill="1"/>
    <xf numFmtId="0" fontId="2" fillId="38" borderId="0" xfId="42" applyFont="1" applyFill="1" applyAlignment="1"/>
    <xf numFmtId="0" fontId="2" fillId="43" borderId="0" xfId="42" applyFont="1" applyFill="1" applyAlignment="1"/>
    <xf numFmtId="0" fontId="2" fillId="45" borderId="0" xfId="42" applyFont="1" applyFill="1" applyAlignment="1"/>
    <xf numFmtId="3" fontId="2" fillId="30" borderId="0" xfId="47" applyNumberFormat="1" applyFill="1"/>
    <xf numFmtId="3" fontId="2" fillId="25" borderId="0" xfId="47" applyNumberFormat="1" applyFill="1"/>
    <xf numFmtId="49" fontId="2" fillId="0" borderId="0" xfId="40" applyNumberFormat="1" applyAlignment="1">
      <alignment horizontal="center"/>
    </xf>
    <xf numFmtId="2" fontId="2" fillId="0" borderId="0" xfId="42" applyNumberFormat="1" applyFont="1"/>
    <xf numFmtId="0" fontId="2" fillId="0" borderId="0" xfId="40" applyBorder="1" applyAlignment="1">
      <alignment horizontal="left"/>
    </xf>
    <xf numFmtId="0" fontId="2" fillId="0" borderId="0" xfId="40" applyFill="1" applyBorder="1"/>
    <xf numFmtId="0" fontId="2" fillId="0" borderId="0" xfId="40" applyAlignment="1">
      <alignment horizontal="left"/>
    </xf>
    <xf numFmtId="43" fontId="2" fillId="0" borderId="0" xfId="56" applyFont="1" applyFill="1" applyBorder="1"/>
    <xf numFmtId="43" fontId="2" fillId="0" borderId="0" xfId="42" applyNumberFormat="1" applyFont="1"/>
    <xf numFmtId="3" fontId="2" fillId="30" borderId="0" xfId="47" applyNumberFormat="1" applyFill="1" applyAlignment="1">
      <alignment horizontal="center"/>
    </xf>
    <xf numFmtId="0" fontId="2" fillId="28" borderId="0" xfId="42" applyFont="1" applyFill="1" applyAlignment="1"/>
    <xf numFmtId="49" fontId="2" fillId="0" borderId="0" xfId="46" applyNumberFormat="1" applyFont="1" applyFill="1" applyBorder="1" applyAlignment="1">
      <alignment horizontal="center" vertical="center"/>
    </xf>
    <xf numFmtId="0" fontId="2" fillId="30" borderId="0" xfId="42" applyFont="1" applyFill="1" applyAlignment="1">
      <alignment horizontal="center"/>
    </xf>
    <xf numFmtId="3" fontId="2" fillId="0" borderId="0" xfId="47" applyNumberFormat="1"/>
    <xf numFmtId="0" fontId="2" fillId="45" borderId="0" xfId="42" applyFont="1" applyFill="1" applyAlignment="1">
      <alignment horizontal="center"/>
    </xf>
    <xf numFmtId="3" fontId="2" fillId="0" borderId="0" xfId="47" applyNumberFormat="1" applyFill="1"/>
    <xf numFmtId="0" fontId="2" fillId="0" borderId="0" xfId="42" applyFont="1" applyFill="1" applyAlignment="1">
      <alignment horizontal="left"/>
    </xf>
    <xf numFmtId="0" fontId="2" fillId="0" borderId="0" xfId="42" applyFont="1" applyFill="1"/>
    <xf numFmtId="0" fontId="2" fillId="31" borderId="0" xfId="42" applyFont="1" applyFill="1" applyAlignment="1"/>
    <xf numFmtId="0" fontId="2" fillId="31" borderId="0" xfId="42" applyFont="1" applyFill="1" applyAlignment="1">
      <alignment horizontal="center"/>
    </xf>
    <xf numFmtId="0" fontId="13" fillId="0" borderId="0" xfId="47" applyFont="1" applyFill="1" applyBorder="1" applyAlignment="1"/>
    <xf numFmtId="14" fontId="19" fillId="0" borderId="0" xfId="47" applyNumberFormat="1" applyFont="1"/>
    <xf numFmtId="0" fontId="2" fillId="30" borderId="0" xfId="47" applyFill="1"/>
    <xf numFmtId="0" fontId="15" fillId="30" borderId="0" xfId="47" applyFont="1" applyFill="1"/>
    <xf numFmtId="0" fontId="13" fillId="30" borderId="0" xfId="47" applyFont="1" applyFill="1" applyBorder="1" applyAlignment="1">
      <alignment horizontal="center"/>
    </xf>
    <xf numFmtId="14" fontId="19" fillId="0" borderId="0" xfId="47" applyNumberFormat="1" applyFont="1" applyFill="1"/>
    <xf numFmtId="0" fontId="2" fillId="0" borderId="0" xfId="47" applyFont="1" applyFill="1"/>
    <xf numFmtId="0" fontId="19" fillId="0" borderId="0" xfId="47" applyFont="1"/>
    <xf numFmtId="14" fontId="2" fillId="0" borderId="0" xfId="47" applyNumberFormat="1"/>
    <xf numFmtId="0" fontId="4" fillId="0" borderId="0" xfId="47" applyFont="1"/>
    <xf numFmtId="0" fontId="2" fillId="30" borderId="0" xfId="47" applyFont="1" applyFill="1"/>
    <xf numFmtId="0" fontId="2" fillId="25" borderId="0" xfId="47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6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2">
      <alignment vertical="center"/>
    </xf>
    <xf numFmtId="49" fontId="0" fillId="0" borderId="0" xfId="52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9">
      <alignment vertical="center"/>
    </xf>
    <xf numFmtId="0" fontId="3" fillId="0" borderId="0" xfId="39" applyFont="1">
      <alignment vertical="center"/>
    </xf>
    <xf numFmtId="14" fontId="0" fillId="0" borderId="12" xfId="50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3" applyFont="1" applyFill="1">
      <alignment vertical="center"/>
    </xf>
    <xf numFmtId="180" fontId="1" fillId="52" borderId="0" xfId="56" applyNumberFormat="1" applyFont="1" applyFill="1" applyAlignment="1">
      <alignment horizontal="left"/>
    </xf>
    <xf numFmtId="180" fontId="1" fillId="52" borderId="0" xfId="56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6" applyNumberFormat="1" applyFont="1" applyFill="1" applyAlignment="1">
      <alignment horizontal="center"/>
    </xf>
    <xf numFmtId="187" fontId="1" fillId="53" borderId="0" xfId="56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6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6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6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6" applyNumberFormat="1" applyFont="1" applyFill="1"/>
    <xf numFmtId="43" fontId="2" fillId="54" borderId="0" xfId="56" applyNumberFormat="1" applyFont="1" applyFill="1" applyAlignment="1">
      <alignment horizontal="center"/>
    </xf>
    <xf numFmtId="180" fontId="2" fillId="54" borderId="0" xfId="56" applyNumberFormat="1" applyFont="1" applyFill="1" applyAlignment="1">
      <alignment horizontal="center"/>
    </xf>
    <xf numFmtId="180" fontId="1" fillId="55" borderId="0" xfId="56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6" applyNumberFormat="1" applyFont="1" applyFill="1" applyAlignment="1">
      <alignment horizontal="center"/>
    </xf>
    <xf numFmtId="0" fontId="2" fillId="48" borderId="0" xfId="54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6" applyNumberFormat="1" applyFont="1" applyFill="1" applyAlignment="1">
      <alignment horizontal="left"/>
    </xf>
    <xf numFmtId="43" fontId="1" fillId="0" borderId="0" xfId="56" applyNumberFormat="1" applyFont="1" applyFill="1"/>
    <xf numFmtId="10" fontId="1" fillId="0" borderId="0" xfId="61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6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9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9" applyFont="1" applyFill="1" applyBorder="1"/>
    <xf numFmtId="0" fontId="2" fillId="0" borderId="0" xfId="52" applyFont="1">
      <alignment vertical="center"/>
    </xf>
    <xf numFmtId="0" fontId="0" fillId="0" borderId="0" xfId="52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4" applyFont="1" applyFill="1" applyAlignment="1">
      <alignment horizontal="center" vertical="center"/>
    </xf>
    <xf numFmtId="58" fontId="0" fillId="28" borderId="0" xfId="54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4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6" applyNumberFormat="1" applyFont="1" applyFill="1" applyAlignment="1">
      <alignment vertical="center"/>
    </xf>
    <xf numFmtId="0" fontId="2" fillId="56" borderId="0" xfId="54" applyFill="1" applyAlignment="1">
      <alignment horizontal="center" vertical="center"/>
    </xf>
    <xf numFmtId="0" fontId="66" fillId="56" borderId="0" xfId="54" applyFont="1" applyFill="1" applyAlignment="1">
      <alignment horizontal="center" vertical="center"/>
    </xf>
    <xf numFmtId="180" fontId="2" fillId="50" borderId="0" xfId="56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6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2" applyNumberFormat="1" applyFont="1"/>
    <xf numFmtId="180" fontId="1" fillId="50" borderId="0" xfId="56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6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9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4" applyFill="1" applyAlignment="1">
      <alignment horizontal="center" vertical="center"/>
    </xf>
    <xf numFmtId="0" fontId="2" fillId="51" borderId="0" xfId="54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40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4" applyFont="1" applyAlignment="1">
      <alignment horizontal="center"/>
    </xf>
    <xf numFmtId="0" fontId="55" fillId="0" borderId="0" xfId="84" applyFont="1" applyAlignment="1">
      <alignment horizontal="right"/>
    </xf>
    <xf numFmtId="0" fontId="0" fillId="0" borderId="0" xfId="84" applyFont="1"/>
    <xf numFmtId="0" fontId="0" fillId="0" borderId="0" xfId="84" quotePrefix="1" applyFont="1" applyAlignment="1">
      <alignment horizontal="center"/>
    </xf>
    <xf numFmtId="0" fontId="0" fillId="0" borderId="0" xfId="84" applyFont="1" applyFill="1"/>
    <xf numFmtId="0" fontId="1" fillId="0" borderId="0" xfId="84" applyFont="1" applyFill="1"/>
    <xf numFmtId="0" fontId="0" fillId="31" borderId="0" xfId="84" applyFont="1" applyFill="1" applyAlignment="1"/>
    <xf numFmtId="0" fontId="0" fillId="44" borderId="0" xfId="84" applyFont="1" applyFill="1" applyAlignment="1"/>
    <xf numFmtId="0" fontId="69" fillId="0" borderId="0" xfId="84" applyFont="1" applyFill="1"/>
    <xf numFmtId="0" fontId="0" fillId="24" borderId="0" xfId="84" applyFont="1" applyFill="1" applyAlignment="1"/>
    <xf numFmtId="0" fontId="69" fillId="24" borderId="0" xfId="84" applyFont="1" applyFill="1" applyAlignment="1"/>
    <xf numFmtId="0" fontId="0" fillId="33" borderId="0" xfId="84" applyFont="1" applyFill="1" applyAlignment="1"/>
    <xf numFmtId="0" fontId="0" fillId="33" borderId="0" xfId="84" applyFont="1" applyFill="1" applyAlignment="1">
      <alignment horizontal="center"/>
    </xf>
    <xf numFmtId="0" fontId="15" fillId="0" borderId="0" xfId="84" applyFont="1" applyFill="1"/>
    <xf numFmtId="0" fontId="15" fillId="0" borderId="0" xfId="84" applyFont="1" applyAlignment="1">
      <alignment horizontal="center"/>
    </xf>
    <xf numFmtId="0" fontId="69" fillId="0" borderId="0" xfId="84" applyFont="1"/>
    <xf numFmtId="0" fontId="70" fillId="0" borderId="0" xfId="85" applyFont="1">
      <alignment vertical="center"/>
    </xf>
    <xf numFmtId="0" fontId="0" fillId="0" borderId="0" xfId="84" applyFont="1" applyFill="1" applyAlignment="1"/>
    <xf numFmtId="0" fontId="1" fillId="0" borderId="0" xfId="86">
      <alignment vertical="center"/>
    </xf>
    <xf numFmtId="0" fontId="1" fillId="0" borderId="0" xfId="86" applyAlignment="1">
      <alignment horizontal="center" vertical="center"/>
    </xf>
    <xf numFmtId="0" fontId="0" fillId="0" borderId="0" xfId="86" applyFont="1">
      <alignment vertical="center"/>
    </xf>
    <xf numFmtId="0" fontId="1" fillId="0" borderId="0" xfId="85">
      <alignment vertical="center"/>
    </xf>
    <xf numFmtId="0" fontId="1" fillId="48" borderId="0" xfId="86" applyFill="1">
      <alignment vertical="center"/>
    </xf>
    <xf numFmtId="1" fontId="0" fillId="0" borderId="0" xfId="84" applyNumberFormat="1" applyFont="1" applyAlignment="1"/>
    <xf numFmtId="0" fontId="0" fillId="47" borderId="0" xfId="0" applyFill="1" applyAlignment="1">
      <alignment vertical="center"/>
    </xf>
    <xf numFmtId="0" fontId="2" fillId="47" borderId="0" xfId="52" applyFont="1" applyFill="1">
      <alignment vertical="center"/>
    </xf>
    <xf numFmtId="0" fontId="2" fillId="47" borderId="0" xfId="52" applyFill="1">
      <alignment vertical="center"/>
    </xf>
    <xf numFmtId="49" fontId="2" fillId="47" borderId="0" xfId="54" applyNumberFormat="1" applyFill="1" applyAlignment="1">
      <alignment horizontal="center" vertical="center"/>
    </xf>
    <xf numFmtId="0" fontId="2" fillId="47" borderId="0" xfId="54" applyFill="1" applyAlignment="1">
      <alignment horizontal="center" vertical="center"/>
    </xf>
    <xf numFmtId="49" fontId="0" fillId="47" borderId="0" xfId="52" applyNumberFormat="1" applyFont="1" applyFill="1">
      <alignment vertical="center"/>
    </xf>
    <xf numFmtId="0" fontId="2" fillId="47" borderId="0" xfId="54" applyFill="1">
      <alignment vertical="center"/>
    </xf>
    <xf numFmtId="0" fontId="0" fillId="47" borderId="0" xfId="52" applyFont="1" applyFill="1" applyAlignment="1">
      <alignment horizontal="center" vertical="center"/>
    </xf>
    <xf numFmtId="49" fontId="0" fillId="47" borderId="0" xfId="54" applyNumberFormat="1" applyFont="1" applyFill="1" applyAlignment="1">
      <alignment horizontal="center" vertical="center"/>
    </xf>
    <xf numFmtId="0" fontId="0" fillId="47" borderId="0" xfId="54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40" applyNumberFormat="1" applyFont="1" applyFill="1" applyAlignment="1">
      <alignment horizontal="center"/>
    </xf>
    <xf numFmtId="43" fontId="2" fillId="47" borderId="0" xfId="56" applyFont="1" applyFill="1"/>
    <xf numFmtId="0" fontId="71" fillId="51" borderId="0" xfId="0" applyFont="1" applyFill="1"/>
    <xf numFmtId="180" fontId="0" fillId="0" borderId="0" xfId="0" applyNumberFormat="1" applyFont="1"/>
    <xf numFmtId="180" fontId="66" fillId="0" borderId="0" xfId="56" applyNumberFormat="1" applyFont="1" applyAlignment="1">
      <alignment horizontal="center"/>
    </xf>
    <xf numFmtId="17" fontId="72" fillId="0" borderId="0" xfId="0" quotePrefix="1" applyNumberFormat="1" applyFont="1" applyFill="1" applyAlignment="1">
      <alignment horizontal="center"/>
    </xf>
    <xf numFmtId="0" fontId="66" fillId="0" borderId="0" xfId="0" quotePrefix="1" applyFont="1" applyFill="1" applyAlignment="1">
      <alignment horizontal="center"/>
    </xf>
    <xf numFmtId="0" fontId="66" fillId="0" borderId="0" xfId="0" applyFont="1" applyFill="1" applyAlignment="1">
      <alignment horizontal="left"/>
    </xf>
    <xf numFmtId="14" fontId="68" fillId="0" borderId="0" xfId="0" applyNumberFormat="1" applyFont="1" applyFill="1"/>
    <xf numFmtId="180" fontId="66" fillId="0" borderId="0" xfId="56" applyNumberFormat="1" applyFont="1" applyFill="1" applyAlignment="1">
      <alignment horizontal="center"/>
    </xf>
    <xf numFmtId="0" fontId="66" fillId="0" borderId="0" xfId="0" quotePrefix="1" applyFont="1" applyAlignment="1">
      <alignment horizontal="center"/>
    </xf>
    <xf numFmtId="0" fontId="66" fillId="0" borderId="0" xfId="0" applyFont="1" applyAlignment="1">
      <alignment horizontal="left"/>
    </xf>
    <xf numFmtId="180" fontId="66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1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1" applyNumberFormat="1" applyFont="1" applyAlignment="1">
      <alignment horizontal="center"/>
    </xf>
    <xf numFmtId="38" fontId="9" fillId="0" borderId="0" xfId="57" applyNumberFormat="1" applyFont="1" applyAlignment="1">
      <alignment horizontal="center"/>
    </xf>
    <xf numFmtId="0" fontId="9" fillId="0" borderId="0" xfId="41" applyFont="1" applyAlignment="1">
      <alignment horizontal="center"/>
    </xf>
    <xf numFmtId="0" fontId="5" fillId="0" borderId="0" xfId="41" applyFont="1" applyAlignment="1">
      <alignment horizontal="center"/>
    </xf>
    <xf numFmtId="0" fontId="5" fillId="0" borderId="0" xfId="41" applyFont="1"/>
    <xf numFmtId="38" fontId="9" fillId="0" borderId="0" xfId="57" applyNumberFormat="1" applyFont="1" applyAlignment="1">
      <alignment horizontal="right"/>
    </xf>
    <xf numFmtId="0" fontId="9" fillId="26" borderId="0" xfId="41" applyFont="1" applyFill="1" applyAlignment="1">
      <alignment horizontal="center"/>
    </xf>
    <xf numFmtId="0" fontId="5" fillId="25" borderId="0" xfId="41" applyFont="1" applyFill="1"/>
    <xf numFmtId="38" fontId="9" fillId="27" borderId="0" xfId="57" applyNumberFormat="1" applyFont="1" applyFill="1" applyAlignment="1">
      <alignment horizontal="right"/>
    </xf>
    <xf numFmtId="0" fontId="9" fillId="27" borderId="0" xfId="41" applyFont="1" applyFill="1" applyAlignment="1">
      <alignment horizontal="center"/>
    </xf>
    <xf numFmtId="0" fontId="5" fillId="24" borderId="0" xfId="41" applyFont="1" applyFill="1"/>
    <xf numFmtId="38" fontId="9" fillId="0" borderId="0" xfId="57" applyNumberFormat="1" applyFont="1" applyFill="1" applyAlignment="1">
      <alignment horizontal="right"/>
    </xf>
    <xf numFmtId="0" fontId="9" fillId="0" borderId="0" xfId="41" applyFont="1" applyFill="1" applyAlignment="1">
      <alignment horizontal="center"/>
    </xf>
    <xf numFmtId="0" fontId="5" fillId="0" borderId="0" xfId="41" applyFont="1" applyFill="1"/>
    <xf numFmtId="180" fontId="9" fillId="0" borderId="0" xfId="41" applyNumberFormat="1" applyFont="1" applyAlignment="1">
      <alignment horizontal="center"/>
    </xf>
    <xf numFmtId="180" fontId="9" fillId="26" borderId="0" xfId="41" applyNumberFormat="1" applyFont="1" applyFill="1" applyAlignment="1">
      <alignment horizontal="center"/>
    </xf>
    <xf numFmtId="180" fontId="9" fillId="27" borderId="0" xfId="41" applyNumberFormat="1" applyFont="1" applyFill="1" applyAlignment="1">
      <alignment horizontal="center"/>
    </xf>
    <xf numFmtId="0" fontId="5" fillId="28" borderId="0" xfId="41" applyFont="1" applyFill="1" applyAlignment="1">
      <alignment horizontal="center"/>
    </xf>
    <xf numFmtId="0" fontId="9" fillId="29" borderId="0" xfId="41" applyFont="1" applyFill="1" applyAlignment="1">
      <alignment horizontal="center"/>
    </xf>
    <xf numFmtId="0" fontId="10" fillId="29" borderId="0" xfId="41" applyFont="1" applyFill="1" applyAlignment="1">
      <alignment horizontal="center"/>
    </xf>
    <xf numFmtId="0" fontId="5" fillId="0" borderId="0" xfId="41" applyNumberFormat="1" applyFont="1" applyFill="1" applyAlignment="1">
      <alignment horizontal="center"/>
    </xf>
    <xf numFmtId="38" fontId="9" fillId="27" borderId="0" xfId="57" applyNumberFormat="1" applyFont="1" applyFill="1" applyAlignment="1">
      <alignment horizontal="center"/>
    </xf>
    <xf numFmtId="40" fontId="9" fillId="0" borderId="0" xfId="57" applyNumberFormat="1" applyFont="1" applyFill="1" applyAlignment="1">
      <alignment horizontal="right"/>
    </xf>
    <xf numFmtId="2" fontId="0" fillId="0" borderId="0" xfId="0" applyNumberFormat="1"/>
    <xf numFmtId="183" fontId="0" fillId="0" borderId="0" xfId="0" applyNumberFormat="1"/>
    <xf numFmtId="0" fontId="5" fillId="24" borderId="0" xfId="41" applyFont="1" applyFill="1" applyAlignment="1">
      <alignment horizontal="center"/>
    </xf>
    <xf numFmtId="38" fontId="9" fillId="0" borderId="0" xfId="41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1" applyFont="1" applyFill="1" applyAlignment="1">
      <alignment horizontal="center"/>
    </xf>
    <xf numFmtId="0" fontId="5" fillId="0" borderId="0" xfId="41" applyFont="1" applyFill="1" applyAlignment="1">
      <alignment horizontal="center"/>
    </xf>
    <xf numFmtId="0" fontId="5" fillId="31" borderId="0" xfId="41" applyFont="1" applyFill="1" applyAlignment="1">
      <alignment horizontal="center"/>
    </xf>
    <xf numFmtId="180" fontId="1" fillId="0" borderId="0" xfId="0" applyNumberFormat="1" applyFont="1" applyFill="1"/>
    <xf numFmtId="0" fontId="9" fillId="0" borderId="0" xfId="41" applyFont="1" applyAlignment="1">
      <alignment horizontal="left"/>
    </xf>
    <xf numFmtId="180" fontId="1" fillId="0" borderId="0" xfId="89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7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7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</cellXfs>
  <cellStyles count="91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7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4"/>
    <cellStyle name="一般 5 2_Work-2014-tax-20150518-103Y度" xfId="33"/>
    <cellStyle name="一般 5_3票" xfId="34"/>
    <cellStyle name="一般 6" xfId="35"/>
    <cellStyle name="一般 6 2" xfId="86"/>
    <cellStyle name="一般 6_Work-2014-tax-20140428-1 2" xfId="36"/>
    <cellStyle name="一般 6_Work-2014-tax-20140519-4 2" xfId="37"/>
    <cellStyle name="一般 6_Work-2014-tax-20150518-103Y度 2" xfId="38"/>
    <cellStyle name="一般 7" xfId="39"/>
    <cellStyle name="一般 7 2" xfId="88"/>
    <cellStyle name="一般 8" xfId="85"/>
    <cellStyle name="一般_1-2月進項_Work-2014-tax-20140519-4 2" xfId="40"/>
    <cellStyle name="一般_91-進銷存-0519-1" xfId="41"/>
    <cellStyle name="一般_92年進貨-4" xfId="42"/>
    <cellStyle name="一般_94-HS餘額-0518-1" xfId="43"/>
    <cellStyle name="一般_ada-1223-2-進項進貨-for-dv-pay-20101223-2 2_Work-2014-tax-20140519-3 2" xfId="44"/>
    <cellStyle name="一般_Komodo-6" xfId="45"/>
    <cellStyle name="一般_Komodo-6_Work-2014-tax-20140519-4 2" xfId="46"/>
    <cellStyle name="一般_代購-940523_Work-2014-tax-20140519-4 2" xfId="47"/>
    <cellStyle name="一般_進項進貨" xfId="48"/>
    <cellStyle name="一般_進項進貨 2_Work-2014-tax-20140519-4 2" xfId="49"/>
    <cellStyle name="一般_進項進貨 2_Work-2014-tax-20150518-103Y度 2" xfId="50"/>
    <cellStyle name="一般_銷項" xfId="51"/>
    <cellStyle name="一般_銷項 2" xfId="52"/>
    <cellStyle name="一般_銷項 2_Work-2014-tax-20140519-3" xfId="53"/>
    <cellStyle name="一般_銷項 2_Work-2014-tax-20140519-3 2" xfId="54"/>
    <cellStyle name="一般_銷項 2_Work-2014-tax-20150518-103Y度 2" xfId="55"/>
    <cellStyle name="千分位" xfId="56" builtinId="3"/>
    <cellStyle name="千分位 2" xfId="89"/>
    <cellStyle name="千分位_91-進銷存-0519-1" xfId="57"/>
    <cellStyle name="中等" xfId="58"/>
    <cellStyle name="合計" xfId="59"/>
    <cellStyle name="好" xfId="60"/>
    <cellStyle name="百分比" xfId="61" builtinId="5"/>
    <cellStyle name="百分比 2" xfId="90"/>
    <cellStyle name="計算方式" xfId="62"/>
    <cellStyle name="連結的儲存格" xfId="63"/>
    <cellStyle name="備註" xfId="64"/>
    <cellStyle name="備註 2" xfId="65"/>
    <cellStyle name="超連結" xfId="66" builtinId="8"/>
    <cellStyle name="說明文字" xfId="67"/>
    <cellStyle name="輔色1" xfId="68"/>
    <cellStyle name="輔色2" xfId="69"/>
    <cellStyle name="輔色3" xfId="70"/>
    <cellStyle name="輔色4" xfId="71"/>
    <cellStyle name="輔色5" xfId="72"/>
    <cellStyle name="輔色6" xfId="73"/>
    <cellStyle name="標題" xfId="74"/>
    <cellStyle name="標題 1" xfId="75"/>
    <cellStyle name="標題 2" xfId="76"/>
    <cellStyle name="標題 3" xfId="77"/>
    <cellStyle name="標題 4" xfId="78"/>
    <cellStyle name="輸入" xfId="79"/>
    <cellStyle name="輸出" xfId="80"/>
    <cellStyle name="檢查儲存格" xfId="81"/>
    <cellStyle name="壞" xfId="82"/>
    <cellStyle name="警告文字" xfId="8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4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4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4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4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6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7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6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7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6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7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6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7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6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7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6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7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6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7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6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7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6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7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6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7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6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7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6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7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6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7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6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7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6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7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6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7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6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7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6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7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6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7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6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7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6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7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6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7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6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7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6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7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6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7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6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7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6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7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6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7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6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7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6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7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6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7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6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7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6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7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6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7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6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7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6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7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6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7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6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7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6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7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6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7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6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7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6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7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6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7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6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7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6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7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6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7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6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7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6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7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6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7" t="s">
        <v>4317</v>
      </c>
    </row>
    <row r="450" spans="1:17">
      <c r="A450" s="183">
        <v>20161121</v>
      </c>
      <c r="B450" s="183" t="s">
        <v>4570</v>
      </c>
      <c r="C450" s="626" t="s">
        <v>2692</v>
      </c>
      <c r="E450" s="199">
        <v>108000</v>
      </c>
      <c r="F450" s="183">
        <v>5400</v>
      </c>
      <c r="G450" s="566">
        <f t="shared" si="35"/>
        <v>113400</v>
      </c>
      <c r="H450" s="399" t="s">
        <v>8339</v>
      </c>
      <c r="I450" s="398" t="s">
        <v>8340</v>
      </c>
      <c r="J450" s="350">
        <v>28350</v>
      </c>
      <c r="M450" s="350">
        <f t="shared" si="38"/>
        <v>28350</v>
      </c>
      <c r="O450" s="629">
        <f t="shared" si="39"/>
        <v>85050</v>
      </c>
      <c r="P450" s="567" t="s">
        <v>4578</v>
      </c>
      <c r="Q450" s="403" t="s">
        <v>5586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6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7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6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7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6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7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6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7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6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7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6">
        <v>2625</v>
      </c>
      <c r="H456" s="379"/>
      <c r="M456" s="350">
        <f t="shared" si="38"/>
        <v>0</v>
      </c>
      <c r="O456" s="351">
        <f t="shared" si="39"/>
        <v>2625</v>
      </c>
      <c r="P456" s="567"/>
    </row>
    <row r="457" spans="1:17">
      <c r="A457" s="183"/>
      <c r="B457" s="183"/>
      <c r="C457" s="199"/>
      <c r="E457" s="199"/>
      <c r="F457" s="183"/>
      <c r="G457" s="566"/>
      <c r="H457" s="379"/>
      <c r="K457" s="199" t="s">
        <v>4837</v>
      </c>
      <c r="L457" s="350">
        <v>22680</v>
      </c>
      <c r="P457" s="567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20"/>
      <c r="E462" s="183">
        <v>19500</v>
      </c>
      <c r="F462" s="183">
        <v>975</v>
      </c>
      <c r="G462" s="566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7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21"/>
      <c r="E463" s="183">
        <v>19500</v>
      </c>
      <c r="F463" s="183">
        <v>975</v>
      </c>
      <c r="G463" s="566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7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21"/>
      <c r="E464" s="183">
        <v>19500</v>
      </c>
      <c r="F464" s="183">
        <v>975</v>
      </c>
      <c r="G464" s="566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7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20"/>
      <c r="E465" s="183">
        <v>19500</v>
      </c>
      <c r="F465" s="183">
        <v>975</v>
      </c>
      <c r="G465" s="566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7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20"/>
      <c r="E466" s="199">
        <v>12600</v>
      </c>
      <c r="F466" s="183">
        <v>630</v>
      </c>
      <c r="G466" s="566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7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20"/>
      <c r="E467" s="199">
        <v>19500</v>
      </c>
      <c r="F467" s="183">
        <v>975</v>
      </c>
      <c r="G467" s="566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7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20"/>
      <c r="E468" s="199">
        <v>19500</v>
      </c>
      <c r="F468" s="183">
        <v>975</v>
      </c>
      <c r="G468" s="566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7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20"/>
      <c r="E469" s="199">
        <v>15600</v>
      </c>
      <c r="F469" s="183">
        <v>780</v>
      </c>
      <c r="G469" s="566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7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20"/>
      <c r="E470" s="199">
        <v>19500</v>
      </c>
      <c r="F470" s="183">
        <v>975</v>
      </c>
      <c r="G470" s="566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7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20"/>
      <c r="E471" s="199">
        <v>15600</v>
      </c>
      <c r="F471" s="183">
        <v>780</v>
      </c>
      <c r="G471" s="566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7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20"/>
      <c r="E472" s="199">
        <v>19500</v>
      </c>
      <c r="F472" s="183">
        <v>975</v>
      </c>
      <c r="G472" s="566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7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20"/>
      <c r="E473" s="199">
        <v>108000</v>
      </c>
      <c r="F473" s="183">
        <v>5400</v>
      </c>
      <c r="G473" s="566">
        <f t="shared" si="41"/>
        <v>113400</v>
      </c>
      <c r="H473" s="399" t="s">
        <v>4303</v>
      </c>
      <c r="I473" s="398" t="s">
        <v>8341</v>
      </c>
      <c r="J473" s="350">
        <v>113400</v>
      </c>
      <c r="M473" s="350">
        <f t="shared" si="42"/>
        <v>113400</v>
      </c>
      <c r="O473" s="351">
        <f t="shared" si="43"/>
        <v>0</v>
      </c>
      <c r="P473" s="567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20"/>
      <c r="E474" s="183">
        <v>13500</v>
      </c>
      <c r="F474" s="183">
        <v>675</v>
      </c>
      <c r="G474" s="566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7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21"/>
      <c r="E475" s="183">
        <v>12857</v>
      </c>
      <c r="F475" s="183">
        <v>643</v>
      </c>
      <c r="G475" s="566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7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21"/>
      <c r="E476" s="183">
        <v>102857</v>
      </c>
      <c r="F476" s="183">
        <v>5143</v>
      </c>
      <c r="G476" s="566">
        <f>E476+F476</f>
        <v>108000</v>
      </c>
      <c r="H476" s="399" t="s">
        <v>4303</v>
      </c>
      <c r="I476" s="398" t="s">
        <v>8342</v>
      </c>
      <c r="J476" s="350">
        <v>108000</v>
      </c>
      <c r="M476" s="350">
        <f t="shared" si="42"/>
        <v>108000</v>
      </c>
      <c r="O476" s="351">
        <f t="shared" si="43"/>
        <v>0</v>
      </c>
      <c r="P476" s="567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20"/>
      <c r="E477" s="183">
        <v>108000</v>
      </c>
      <c r="F477" s="183">
        <v>5400</v>
      </c>
      <c r="G477" s="566">
        <f>E477+F477</f>
        <v>113400</v>
      </c>
      <c r="H477" s="399" t="s">
        <v>4303</v>
      </c>
      <c r="I477" s="398" t="s">
        <v>8343</v>
      </c>
      <c r="J477" s="350">
        <v>113400</v>
      </c>
      <c r="M477" s="350">
        <f t="shared" si="42"/>
        <v>113400</v>
      </c>
      <c r="O477" s="351">
        <f t="shared" si="43"/>
        <v>0</v>
      </c>
      <c r="P477" s="567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20"/>
      <c r="E478" s="199">
        <v>91429</v>
      </c>
      <c r="F478" s="183">
        <v>4571</v>
      </c>
      <c r="G478" s="566">
        <f t="shared" si="41"/>
        <v>96000</v>
      </c>
      <c r="H478" s="399" t="s">
        <v>4303</v>
      </c>
      <c r="I478" s="398" t="s">
        <v>8344</v>
      </c>
      <c r="J478" s="350">
        <v>96000</v>
      </c>
      <c r="M478" s="350">
        <f t="shared" si="42"/>
        <v>96000</v>
      </c>
      <c r="O478" s="351">
        <f t="shared" si="43"/>
        <v>0</v>
      </c>
      <c r="P478" s="567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20"/>
      <c r="E479" s="199">
        <v>86400</v>
      </c>
      <c r="F479" s="183">
        <v>4320</v>
      </c>
      <c r="G479" s="566">
        <f t="shared" si="41"/>
        <v>90720</v>
      </c>
      <c r="H479" s="399" t="s">
        <v>4303</v>
      </c>
      <c r="I479" s="398" t="s">
        <v>8345</v>
      </c>
      <c r="J479" s="350">
        <v>90720</v>
      </c>
      <c r="M479" s="350">
        <f t="shared" si="42"/>
        <v>90720</v>
      </c>
      <c r="O479" s="351">
        <f t="shared" si="43"/>
        <v>0</v>
      </c>
      <c r="P479" s="567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20"/>
      <c r="E480" s="199">
        <v>86400</v>
      </c>
      <c r="F480" s="183">
        <v>4320</v>
      </c>
      <c r="G480" s="566">
        <f t="shared" si="41"/>
        <v>90720</v>
      </c>
      <c r="H480" s="399" t="s">
        <v>4303</v>
      </c>
      <c r="I480" s="398" t="s">
        <v>8346</v>
      </c>
      <c r="J480" s="350">
        <v>86400</v>
      </c>
      <c r="L480" s="639">
        <v>4320</v>
      </c>
      <c r="M480" s="350">
        <f t="shared" si="42"/>
        <v>90720</v>
      </c>
      <c r="O480" s="351">
        <f t="shared" si="43"/>
        <v>0</v>
      </c>
      <c r="P480" s="567" t="s">
        <v>5206</v>
      </c>
      <c r="Q480" s="631" t="s">
        <v>5439</v>
      </c>
    </row>
    <row r="481" spans="1:17">
      <c r="A481" s="183">
        <v>20170407</v>
      </c>
      <c r="B481" s="183" t="s">
        <v>5197</v>
      </c>
      <c r="C481" s="199" t="s">
        <v>456</v>
      </c>
      <c r="D481" s="620"/>
      <c r="E481" s="199">
        <v>12600</v>
      </c>
      <c r="F481" s="183">
        <v>630</v>
      </c>
      <c r="G481" s="566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7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20"/>
      <c r="E482" s="199">
        <v>108000</v>
      </c>
      <c r="F482" s="183">
        <v>5400</v>
      </c>
      <c r="G482" s="566">
        <f t="shared" si="41"/>
        <v>113400</v>
      </c>
      <c r="H482" s="399" t="s">
        <v>4303</v>
      </c>
      <c r="I482" s="398" t="s">
        <v>8347</v>
      </c>
      <c r="J482" s="350">
        <v>113400</v>
      </c>
      <c r="M482" s="350">
        <f t="shared" si="42"/>
        <v>113400</v>
      </c>
      <c r="O482" s="351">
        <f t="shared" si="43"/>
        <v>0</v>
      </c>
      <c r="P482" s="567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20"/>
      <c r="E483" s="199">
        <v>108000</v>
      </c>
      <c r="F483" s="183">
        <v>5400</v>
      </c>
      <c r="G483" s="566">
        <f t="shared" si="41"/>
        <v>113400</v>
      </c>
      <c r="H483" s="399" t="s">
        <v>4303</v>
      </c>
      <c r="I483" s="398" t="s">
        <v>8348</v>
      </c>
      <c r="J483" s="350">
        <v>113400</v>
      </c>
      <c r="M483" s="350">
        <f t="shared" si="42"/>
        <v>113400</v>
      </c>
      <c r="O483" s="351">
        <f t="shared" si="43"/>
        <v>0</v>
      </c>
      <c r="P483" s="567" t="s">
        <v>4338</v>
      </c>
    </row>
    <row r="484" spans="1:17">
      <c r="A484" s="183">
        <v>20170419</v>
      </c>
      <c r="B484" s="183" t="s">
        <v>5200</v>
      </c>
      <c r="C484" s="626" t="s">
        <v>2423</v>
      </c>
      <c r="D484" s="620"/>
      <c r="E484" s="199">
        <v>100800</v>
      </c>
      <c r="F484" s="183">
        <v>5040</v>
      </c>
      <c r="G484" s="566">
        <f t="shared" si="41"/>
        <v>105840</v>
      </c>
      <c r="H484" s="398" t="s">
        <v>5379</v>
      </c>
      <c r="I484" s="624" t="s">
        <v>12657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7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20"/>
      <c r="E485" s="199">
        <v>28000</v>
      </c>
      <c r="F485" s="183">
        <v>1400</v>
      </c>
      <c r="G485" s="566">
        <f t="shared" si="41"/>
        <v>29400</v>
      </c>
      <c r="I485" s="398" t="s">
        <v>5406</v>
      </c>
      <c r="L485" s="638">
        <v>29400</v>
      </c>
      <c r="M485" s="350">
        <f t="shared" si="42"/>
        <v>29400</v>
      </c>
      <c r="O485" s="351">
        <f t="shared" si="43"/>
        <v>0</v>
      </c>
      <c r="P485" s="567" t="s">
        <v>5207</v>
      </c>
      <c r="Q485" s="403" t="s">
        <v>8388</v>
      </c>
    </row>
    <row r="486" spans="1:17">
      <c r="A486" s="183">
        <v>20170502</v>
      </c>
      <c r="B486" s="183" t="s">
        <v>5208</v>
      </c>
      <c r="C486" s="183" t="s">
        <v>5209</v>
      </c>
      <c r="D486" s="620"/>
      <c r="E486" s="183">
        <v>19500</v>
      </c>
      <c r="F486" s="183">
        <v>975</v>
      </c>
      <c r="G486" s="566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7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21"/>
      <c r="E487" s="183">
        <v>316000</v>
      </c>
      <c r="F487" s="183">
        <v>15800</v>
      </c>
      <c r="G487" s="566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7" t="s">
        <v>5223</v>
      </c>
      <c r="Q487" s="403" t="s">
        <v>5475</v>
      </c>
    </row>
    <row r="488" spans="1:17">
      <c r="A488" s="183">
        <v>20170502</v>
      </c>
      <c r="B488" s="183" t="s">
        <v>5211</v>
      </c>
      <c r="C488" s="183" t="s">
        <v>5209</v>
      </c>
      <c r="D488" s="621"/>
      <c r="E488" s="183">
        <v>3000</v>
      </c>
      <c r="F488" s="183">
        <v>150</v>
      </c>
      <c r="G488" s="566">
        <f>E488+F488</f>
        <v>3150</v>
      </c>
      <c r="H488" s="398"/>
      <c r="I488" s="398" t="s">
        <v>4809</v>
      </c>
      <c r="L488" s="638">
        <v>3150</v>
      </c>
      <c r="M488" s="350">
        <f t="shared" si="42"/>
        <v>3150</v>
      </c>
      <c r="O488" s="351">
        <f t="shared" si="43"/>
        <v>0</v>
      </c>
      <c r="P488" s="567" t="s">
        <v>5223</v>
      </c>
      <c r="Q488" s="403" t="s">
        <v>8386</v>
      </c>
    </row>
    <row r="489" spans="1:17">
      <c r="A489" s="183">
        <v>20170508</v>
      </c>
      <c r="B489" s="183" t="s">
        <v>5212</v>
      </c>
      <c r="C489" s="183" t="s">
        <v>4202</v>
      </c>
      <c r="D489" s="620"/>
      <c r="E489" s="183">
        <v>19500</v>
      </c>
      <c r="F489" s="183">
        <v>975</v>
      </c>
      <c r="G489" s="566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7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20"/>
      <c r="E490" s="199">
        <v>19500</v>
      </c>
      <c r="F490" s="183">
        <v>975</v>
      </c>
      <c r="G490" s="566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7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20"/>
      <c r="E491" s="199">
        <v>15600</v>
      </c>
      <c r="F491" s="183">
        <v>780</v>
      </c>
      <c r="G491" s="566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7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20"/>
      <c r="E492" s="199">
        <v>19500</v>
      </c>
      <c r="F492" s="183">
        <v>975</v>
      </c>
      <c r="G492" s="566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7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20"/>
      <c r="E493" s="199">
        <v>19500</v>
      </c>
      <c r="F493" s="183">
        <v>975</v>
      </c>
      <c r="G493" s="566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7" t="s">
        <v>4332</v>
      </c>
    </row>
    <row r="494" spans="1:17">
      <c r="A494" s="183"/>
      <c r="B494" s="183" t="s">
        <v>5217</v>
      </c>
      <c r="C494" s="199" t="s">
        <v>5218</v>
      </c>
      <c r="D494" s="620"/>
      <c r="E494" s="199"/>
      <c r="F494" s="183"/>
      <c r="G494" s="566">
        <f t="shared" si="41"/>
        <v>0</v>
      </c>
      <c r="M494" s="350">
        <f t="shared" si="42"/>
        <v>0</v>
      </c>
      <c r="O494" s="351">
        <f t="shared" si="43"/>
        <v>0</v>
      </c>
      <c r="P494" s="567"/>
    </row>
    <row r="495" spans="1:17">
      <c r="A495" s="183">
        <v>20170515</v>
      </c>
      <c r="B495" s="183" t="s">
        <v>5219</v>
      </c>
      <c r="C495" s="199" t="s">
        <v>4114</v>
      </c>
      <c r="D495" s="620"/>
      <c r="E495" s="199">
        <v>100800</v>
      </c>
      <c r="F495" s="183">
        <v>5040</v>
      </c>
      <c r="G495" s="566">
        <f t="shared" si="41"/>
        <v>105840</v>
      </c>
      <c r="H495" s="399" t="s">
        <v>4303</v>
      </c>
      <c r="I495" s="398" t="s">
        <v>8349</v>
      </c>
      <c r="J495" s="350">
        <v>105840</v>
      </c>
      <c r="M495" s="350">
        <f t="shared" si="42"/>
        <v>105840</v>
      </c>
      <c r="O495" s="351">
        <f t="shared" si="43"/>
        <v>0</v>
      </c>
      <c r="P495" s="567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20"/>
      <c r="E496" s="199">
        <v>15600</v>
      </c>
      <c r="F496" s="183">
        <v>780</v>
      </c>
      <c r="G496" s="566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7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20"/>
      <c r="E497" s="199">
        <v>13500</v>
      </c>
      <c r="F497" s="183">
        <v>675</v>
      </c>
      <c r="G497" s="566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7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20"/>
      <c r="E498" s="199">
        <v>108000</v>
      </c>
      <c r="F498" s="183">
        <v>5400</v>
      </c>
      <c r="G498" s="566">
        <f t="shared" si="41"/>
        <v>113400</v>
      </c>
      <c r="H498" s="399" t="s">
        <v>4303</v>
      </c>
      <c r="I498" s="398" t="s">
        <v>8350</v>
      </c>
      <c r="J498" s="350">
        <v>113400</v>
      </c>
      <c r="M498" s="350">
        <f t="shared" si="42"/>
        <v>113400</v>
      </c>
      <c r="O498" s="351">
        <f t="shared" si="43"/>
        <v>0</v>
      </c>
      <c r="P498" s="567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20"/>
      <c r="E499" s="183">
        <v>13500</v>
      </c>
      <c r="F499" s="183">
        <v>675</v>
      </c>
      <c r="G499" s="566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7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21"/>
      <c r="E500" s="183">
        <v>91200</v>
      </c>
      <c r="F500" s="183">
        <v>4560</v>
      </c>
      <c r="G500" s="566">
        <f>E500+F500</f>
        <v>95760</v>
      </c>
      <c r="H500" s="399" t="s">
        <v>4303</v>
      </c>
      <c r="I500" s="398" t="s">
        <v>8351</v>
      </c>
      <c r="J500" s="350">
        <v>95760</v>
      </c>
      <c r="M500" s="350">
        <f t="shared" si="42"/>
        <v>95760</v>
      </c>
      <c r="O500" s="351">
        <f t="shared" si="43"/>
        <v>0</v>
      </c>
      <c r="P500" s="567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21"/>
      <c r="E501" s="183">
        <v>19500</v>
      </c>
      <c r="F501" s="183">
        <v>975</v>
      </c>
      <c r="G501" s="566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7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20"/>
      <c r="E502" s="183">
        <v>19500</v>
      </c>
      <c r="F502" s="183">
        <v>975</v>
      </c>
      <c r="G502" s="566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7" t="s">
        <v>4311</v>
      </c>
    </row>
    <row r="503" spans="1:16">
      <c r="A503" s="183"/>
      <c r="B503" s="183" t="s">
        <v>5228</v>
      </c>
      <c r="C503" s="199" t="s">
        <v>5218</v>
      </c>
      <c r="D503" s="620"/>
      <c r="E503" s="199"/>
      <c r="F503" s="183"/>
      <c r="G503" s="566">
        <f t="shared" si="41"/>
        <v>0</v>
      </c>
      <c r="M503" s="350">
        <f t="shared" si="42"/>
        <v>0</v>
      </c>
      <c r="O503" s="351">
        <f t="shared" si="43"/>
        <v>0</v>
      </c>
      <c r="P503" s="567"/>
    </row>
    <row r="504" spans="1:16">
      <c r="A504" s="183">
        <v>20170801</v>
      </c>
      <c r="B504" s="183" t="s">
        <v>5229</v>
      </c>
      <c r="C504" s="199" t="s">
        <v>4001</v>
      </c>
      <c r="D504" s="620"/>
      <c r="E504" s="199">
        <v>15600</v>
      </c>
      <c r="F504" s="183">
        <v>780</v>
      </c>
      <c r="G504" s="566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7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20"/>
      <c r="E505" s="199">
        <v>19500</v>
      </c>
      <c r="F505" s="183">
        <v>975</v>
      </c>
      <c r="G505" s="566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7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20"/>
      <c r="E506" s="199">
        <v>19500</v>
      </c>
      <c r="F506" s="183">
        <v>975</v>
      </c>
      <c r="G506" s="566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7" t="s">
        <v>5223</v>
      </c>
    </row>
    <row r="507" spans="1:16">
      <c r="A507" s="183"/>
      <c r="B507" s="183" t="s">
        <v>5232</v>
      </c>
      <c r="C507" s="199" t="s">
        <v>5218</v>
      </c>
      <c r="D507" s="620"/>
      <c r="E507" s="199"/>
      <c r="F507" s="183"/>
      <c r="G507" s="566">
        <f t="shared" si="41"/>
        <v>0</v>
      </c>
      <c r="M507" s="350">
        <f t="shared" si="42"/>
        <v>0</v>
      </c>
      <c r="O507" s="351">
        <f t="shared" si="43"/>
        <v>0</v>
      </c>
      <c r="P507" s="567"/>
    </row>
    <row r="508" spans="1:16">
      <c r="A508" s="183">
        <v>20170807</v>
      </c>
      <c r="B508" s="183" t="s">
        <v>5233</v>
      </c>
      <c r="C508" s="199" t="s">
        <v>4316</v>
      </c>
      <c r="D508" s="620"/>
      <c r="E508" s="199">
        <v>15600</v>
      </c>
      <c r="F508" s="183">
        <v>780</v>
      </c>
      <c r="G508" s="566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7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20"/>
      <c r="E509" s="199">
        <v>13500</v>
      </c>
      <c r="F509" s="183">
        <v>675</v>
      </c>
      <c r="G509" s="566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7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20"/>
      <c r="E510" s="199">
        <v>43200</v>
      </c>
      <c r="F510" s="183">
        <v>2160</v>
      </c>
      <c r="G510" s="566">
        <f t="shared" si="41"/>
        <v>45360</v>
      </c>
      <c r="H510" s="625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7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20"/>
      <c r="E511" s="199">
        <v>108000</v>
      </c>
      <c r="F511" s="183">
        <v>5400</v>
      </c>
      <c r="G511" s="566">
        <f t="shared" si="41"/>
        <v>113400</v>
      </c>
      <c r="H511" s="399" t="s">
        <v>4303</v>
      </c>
      <c r="I511" s="398" t="s">
        <v>8352</v>
      </c>
      <c r="J511" s="350">
        <v>113400</v>
      </c>
      <c r="M511" s="350">
        <f t="shared" si="42"/>
        <v>113400</v>
      </c>
      <c r="O511" s="351">
        <f t="shared" si="43"/>
        <v>0</v>
      </c>
      <c r="P511" s="567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20"/>
      <c r="E512" s="183">
        <v>19500</v>
      </c>
      <c r="F512" s="183">
        <v>975</v>
      </c>
      <c r="G512" s="566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7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21"/>
      <c r="E513" s="183">
        <v>72000</v>
      </c>
      <c r="F513" s="183">
        <v>3600</v>
      </c>
      <c r="G513" s="566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7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21"/>
      <c r="E514" s="183">
        <v>43200</v>
      </c>
      <c r="F514" s="183">
        <v>2160</v>
      </c>
      <c r="G514" s="566">
        <f t="shared" si="41"/>
        <v>45360</v>
      </c>
      <c r="H514" s="399" t="s">
        <v>5527</v>
      </c>
      <c r="I514" s="398" t="s">
        <v>8353</v>
      </c>
      <c r="J514" s="350">
        <v>45360</v>
      </c>
      <c r="M514" s="350">
        <f t="shared" si="42"/>
        <v>45360</v>
      </c>
      <c r="O514" s="351">
        <f t="shared" si="43"/>
        <v>0</v>
      </c>
      <c r="P514" s="567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20"/>
      <c r="E515" s="183">
        <v>12857</v>
      </c>
      <c r="F515" s="183">
        <v>643</v>
      </c>
      <c r="G515" s="566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7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20"/>
      <c r="E516" s="199">
        <v>12600</v>
      </c>
      <c r="F516" s="183">
        <v>630</v>
      </c>
      <c r="G516" s="566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7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20"/>
      <c r="E517" s="199">
        <v>13500</v>
      </c>
      <c r="F517" s="183">
        <v>675</v>
      </c>
      <c r="G517" s="566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7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20"/>
      <c r="E518" s="199">
        <v>102857</v>
      </c>
      <c r="F518" s="183">
        <v>5143</v>
      </c>
      <c r="G518" s="566">
        <f t="shared" si="41"/>
        <v>108000</v>
      </c>
      <c r="H518" s="399" t="s">
        <v>4303</v>
      </c>
      <c r="I518" s="398" t="s">
        <v>8354</v>
      </c>
      <c r="J518" s="350">
        <v>108000</v>
      </c>
      <c r="M518" s="350">
        <f t="shared" si="42"/>
        <v>108000</v>
      </c>
      <c r="O518" s="351">
        <f t="shared" si="43"/>
        <v>0</v>
      </c>
      <c r="P518" s="567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20"/>
      <c r="E519" s="183">
        <v>108000</v>
      </c>
      <c r="F519" s="183">
        <v>5400</v>
      </c>
      <c r="G519" s="566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7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21"/>
      <c r="E520" s="183">
        <v>108000</v>
      </c>
      <c r="F520" s="183">
        <v>5400</v>
      </c>
      <c r="G520" s="566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7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21"/>
      <c r="E521" s="183">
        <v>19500</v>
      </c>
      <c r="F521" s="183">
        <v>975</v>
      </c>
      <c r="G521" s="566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7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20"/>
      <c r="E522" s="183">
        <v>19500</v>
      </c>
      <c r="F522" s="183">
        <v>975</v>
      </c>
      <c r="G522" s="566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7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20"/>
      <c r="E523" s="199">
        <v>15600</v>
      </c>
      <c r="F523" s="183">
        <v>780</v>
      </c>
      <c r="G523" s="566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7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20"/>
      <c r="E524" s="199">
        <v>19500</v>
      </c>
      <c r="F524" s="183">
        <v>975</v>
      </c>
      <c r="G524" s="566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7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20"/>
      <c r="E525" s="199">
        <v>19500</v>
      </c>
      <c r="F525" s="183">
        <v>975</v>
      </c>
      <c r="G525" s="566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7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20"/>
      <c r="E526" s="199">
        <v>19500</v>
      </c>
      <c r="F526" s="183">
        <v>975</v>
      </c>
      <c r="G526" s="566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7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20"/>
      <c r="E527" s="199">
        <v>15600</v>
      </c>
      <c r="F527" s="183">
        <v>780</v>
      </c>
      <c r="G527" s="566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7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20"/>
      <c r="E528" s="199">
        <v>13500</v>
      </c>
      <c r="F528" s="183">
        <v>675</v>
      </c>
      <c r="G528" s="566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7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20"/>
      <c r="E529" s="199">
        <v>108000</v>
      </c>
      <c r="F529" s="183">
        <v>5400</v>
      </c>
      <c r="G529" s="566">
        <f t="shared" si="44"/>
        <v>113400</v>
      </c>
      <c r="H529" s="399" t="s">
        <v>4303</v>
      </c>
      <c r="I529" s="398" t="s">
        <v>8355</v>
      </c>
      <c r="J529" s="350">
        <v>113400</v>
      </c>
      <c r="M529" s="350">
        <f t="shared" si="45"/>
        <v>113400</v>
      </c>
      <c r="O529" s="351">
        <f t="shared" si="46"/>
        <v>0</v>
      </c>
      <c r="P529" s="567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20"/>
      <c r="E530" s="199">
        <v>79000</v>
      </c>
      <c r="F530" s="183">
        <v>3950</v>
      </c>
      <c r="G530" s="566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7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20"/>
      <c r="E531" s="199">
        <v>79000</v>
      </c>
      <c r="F531" s="183">
        <v>3950</v>
      </c>
      <c r="G531" s="566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7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20"/>
      <c r="E532" s="199">
        <v>79000</v>
      </c>
      <c r="F532" s="183">
        <v>3950</v>
      </c>
      <c r="G532" s="566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7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20"/>
      <c r="E533" s="199">
        <v>79000</v>
      </c>
      <c r="F533" s="183">
        <v>3950</v>
      </c>
      <c r="G533" s="566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7" t="s">
        <v>5223</v>
      </c>
    </row>
    <row r="538" spans="1:16" s="347" customFormat="1">
      <c r="A538" s="401" t="s">
        <v>8531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8532</v>
      </c>
      <c r="C539" s="183" t="s">
        <v>8533</v>
      </c>
      <c r="D539" s="620"/>
      <c r="E539" s="183">
        <v>12600</v>
      </c>
      <c r="F539" s="183">
        <v>630</v>
      </c>
      <c r="G539" s="566">
        <f t="shared" ref="G539:G553" si="48">E539+F539</f>
        <v>13230</v>
      </c>
      <c r="H539" s="399" t="s">
        <v>12444</v>
      </c>
      <c r="I539" s="398" t="s">
        <v>12478</v>
      </c>
      <c r="L539" s="350">
        <v>13230</v>
      </c>
      <c r="M539" s="350">
        <f>J539+K539+L539</f>
        <v>13230</v>
      </c>
      <c r="O539" s="351">
        <f>G539-M539-N539</f>
        <v>0</v>
      </c>
      <c r="P539" s="567" t="s">
        <v>8564</v>
      </c>
    </row>
    <row r="540" spans="1:16">
      <c r="A540" s="183">
        <v>20180111</v>
      </c>
      <c r="B540" s="183" t="s">
        <v>8534</v>
      </c>
      <c r="C540" s="183" t="s">
        <v>8535</v>
      </c>
      <c r="D540" s="621"/>
      <c r="E540" s="183">
        <v>13500</v>
      </c>
      <c r="F540" s="183">
        <v>675</v>
      </c>
      <c r="G540" s="566">
        <f t="shared" si="48"/>
        <v>14175</v>
      </c>
      <c r="H540" s="399" t="s">
        <v>12651</v>
      </c>
      <c r="I540" s="398" t="s">
        <v>12652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7" t="s">
        <v>8565</v>
      </c>
    </row>
    <row r="541" spans="1:16">
      <c r="A541" s="183">
        <v>20180111</v>
      </c>
      <c r="B541" s="183" t="s">
        <v>8536</v>
      </c>
      <c r="C541" s="183" t="s">
        <v>8537</v>
      </c>
      <c r="D541" s="621"/>
      <c r="E541" s="183">
        <v>12857</v>
      </c>
      <c r="F541" s="183">
        <v>643</v>
      </c>
      <c r="G541" s="566">
        <f t="shared" si="48"/>
        <v>13500</v>
      </c>
      <c r="H541" s="399" t="s">
        <v>12655</v>
      </c>
      <c r="I541" s="398" t="s">
        <v>12658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7" t="s">
        <v>8566</v>
      </c>
    </row>
    <row r="542" spans="1:16">
      <c r="A542" s="183">
        <v>20180117</v>
      </c>
      <c r="B542" s="183" t="s">
        <v>8538</v>
      </c>
      <c r="C542" s="183" t="s">
        <v>8539</v>
      </c>
      <c r="D542" s="620"/>
      <c r="E542" s="183">
        <v>132000</v>
      </c>
      <c r="F542" s="183">
        <v>6600</v>
      </c>
      <c r="G542" s="566">
        <f t="shared" si="48"/>
        <v>138600</v>
      </c>
      <c r="H542" s="399" t="s">
        <v>12430</v>
      </c>
      <c r="I542" s="398" t="s">
        <v>12790</v>
      </c>
      <c r="J542" s="685">
        <v>138600</v>
      </c>
      <c r="M542" s="350">
        <f t="shared" si="49"/>
        <v>138600</v>
      </c>
      <c r="O542" s="351">
        <f t="shared" si="50"/>
        <v>0</v>
      </c>
      <c r="P542" s="567" t="s">
        <v>8567</v>
      </c>
    </row>
    <row r="543" spans="1:16">
      <c r="A543" s="183">
        <v>20180118</v>
      </c>
      <c r="B543" s="183" t="s">
        <v>8540</v>
      </c>
      <c r="C543" s="199" t="s">
        <v>8541</v>
      </c>
      <c r="D543" s="620"/>
      <c r="E543" s="199">
        <v>102857</v>
      </c>
      <c r="F543" s="183">
        <v>5143</v>
      </c>
      <c r="G543" s="566">
        <f t="shared" si="48"/>
        <v>108000</v>
      </c>
      <c r="H543" s="399" t="s">
        <v>12430</v>
      </c>
      <c r="I543" s="398" t="s">
        <v>12791</v>
      </c>
      <c r="J543" s="685">
        <v>108000</v>
      </c>
      <c r="M543" s="350">
        <f t="shared" si="49"/>
        <v>108000</v>
      </c>
      <c r="O543" s="351">
        <f t="shared" si="50"/>
        <v>0</v>
      </c>
      <c r="P543" s="567" t="s">
        <v>8568</v>
      </c>
    </row>
    <row r="544" spans="1:16">
      <c r="A544" s="183">
        <v>20180118</v>
      </c>
      <c r="B544" s="183" t="s">
        <v>8542</v>
      </c>
      <c r="C544" s="199" t="s">
        <v>8543</v>
      </c>
      <c r="D544" s="620"/>
      <c r="E544" s="199">
        <v>108000</v>
      </c>
      <c r="F544" s="183">
        <v>5400</v>
      </c>
      <c r="G544" s="566">
        <f t="shared" si="48"/>
        <v>113400</v>
      </c>
      <c r="H544" s="399" t="s">
        <v>12430</v>
      </c>
      <c r="I544" s="398" t="s">
        <v>12789</v>
      </c>
      <c r="J544" s="685">
        <v>113400</v>
      </c>
      <c r="M544" s="350">
        <f t="shared" si="49"/>
        <v>113400</v>
      </c>
      <c r="O544" s="351">
        <f t="shared" si="50"/>
        <v>0</v>
      </c>
      <c r="P544" s="567" t="s">
        <v>8569</v>
      </c>
    </row>
    <row r="545" spans="1:16">
      <c r="A545" s="183">
        <v>20180201</v>
      </c>
      <c r="B545" s="183" t="s">
        <v>8544</v>
      </c>
      <c r="C545" s="199" t="s">
        <v>8545</v>
      </c>
      <c r="D545" s="620"/>
      <c r="E545" s="199">
        <v>19500</v>
      </c>
      <c r="F545" s="183">
        <v>975</v>
      </c>
      <c r="G545" s="566">
        <f t="shared" si="48"/>
        <v>20475</v>
      </c>
      <c r="H545" s="399" t="s">
        <v>12495</v>
      </c>
      <c r="I545" s="350">
        <v>1361</v>
      </c>
      <c r="J545" s="685">
        <v>20475</v>
      </c>
      <c r="K545" s="685"/>
      <c r="M545" s="350">
        <f t="shared" si="49"/>
        <v>20475</v>
      </c>
      <c r="O545" s="351">
        <f t="shared" si="50"/>
        <v>0</v>
      </c>
      <c r="P545" s="567" t="s">
        <v>8570</v>
      </c>
    </row>
    <row r="546" spans="1:16">
      <c r="A546" s="183">
        <v>20180201</v>
      </c>
      <c r="B546" s="183" t="s">
        <v>8546</v>
      </c>
      <c r="C546" s="199" t="s">
        <v>8545</v>
      </c>
      <c r="D546" s="620"/>
      <c r="E546" s="199">
        <v>19500</v>
      </c>
      <c r="F546" s="183">
        <v>975</v>
      </c>
      <c r="G546" s="566">
        <f>E546+F546</f>
        <v>20475</v>
      </c>
      <c r="H546" s="399" t="s">
        <v>4814</v>
      </c>
      <c r="I546" s="350">
        <v>1362</v>
      </c>
      <c r="J546" s="685"/>
      <c r="K546" s="685">
        <v>20475</v>
      </c>
      <c r="M546" s="350">
        <f t="shared" si="49"/>
        <v>20475</v>
      </c>
      <c r="O546" s="351">
        <f t="shared" si="50"/>
        <v>0</v>
      </c>
      <c r="P546" s="567" t="s">
        <v>8570</v>
      </c>
    </row>
    <row r="547" spans="1:16">
      <c r="A547" s="183">
        <v>20180201</v>
      </c>
      <c r="B547" s="183" t="s">
        <v>8547</v>
      </c>
      <c r="C547" s="199" t="s">
        <v>8545</v>
      </c>
      <c r="D547" s="620"/>
      <c r="E547" s="199">
        <v>19500</v>
      </c>
      <c r="F547" s="183">
        <v>975</v>
      </c>
      <c r="G547" s="566">
        <f>E547+F547</f>
        <v>20475</v>
      </c>
      <c r="H547" s="399" t="s">
        <v>12442</v>
      </c>
      <c r="I547" s="350">
        <v>1363</v>
      </c>
      <c r="J547" s="685"/>
      <c r="K547" s="685">
        <v>20475</v>
      </c>
      <c r="M547" s="350">
        <f t="shared" si="49"/>
        <v>20475</v>
      </c>
      <c r="O547" s="351">
        <f t="shared" si="50"/>
        <v>0</v>
      </c>
      <c r="P547" s="567" t="s">
        <v>8570</v>
      </c>
    </row>
    <row r="548" spans="1:16">
      <c r="A548" s="183">
        <v>20180201</v>
      </c>
      <c r="B548" s="183" t="s">
        <v>8548</v>
      </c>
      <c r="C548" s="199" t="s">
        <v>8545</v>
      </c>
      <c r="D548" s="620"/>
      <c r="E548" s="199">
        <v>19500</v>
      </c>
      <c r="F548" s="183">
        <v>975</v>
      </c>
      <c r="G548" s="566">
        <f>E548+F548</f>
        <v>20475</v>
      </c>
      <c r="H548" s="399" t="s">
        <v>12443</v>
      </c>
      <c r="I548" s="350">
        <v>1364</v>
      </c>
      <c r="J548" s="685"/>
      <c r="K548" s="685">
        <v>20475</v>
      </c>
      <c r="M548" s="350">
        <f t="shared" si="49"/>
        <v>20475</v>
      </c>
      <c r="O548" s="351">
        <f t="shared" si="50"/>
        <v>0</v>
      </c>
      <c r="P548" s="567" t="s">
        <v>8570</v>
      </c>
    </row>
    <row r="549" spans="1:16">
      <c r="A549" s="183">
        <v>20180208</v>
      </c>
      <c r="B549" s="183" t="s">
        <v>8549</v>
      </c>
      <c r="C549" s="199" t="s">
        <v>8550</v>
      </c>
      <c r="D549" s="620"/>
      <c r="E549" s="199">
        <v>19500</v>
      </c>
      <c r="F549" s="183">
        <v>975</v>
      </c>
      <c r="G549" s="566">
        <f t="shared" si="48"/>
        <v>20475</v>
      </c>
      <c r="H549" s="399" t="s">
        <v>12441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7" t="s">
        <v>8571</v>
      </c>
    </row>
    <row r="550" spans="1:16">
      <c r="A550" s="183">
        <v>20180208</v>
      </c>
      <c r="B550" s="183" t="s">
        <v>8551</v>
      </c>
      <c r="C550" s="199" t="s">
        <v>8552</v>
      </c>
      <c r="D550" s="620"/>
      <c r="E550" s="199">
        <v>19500</v>
      </c>
      <c r="F550" s="183">
        <v>975</v>
      </c>
      <c r="G550" s="566">
        <f t="shared" si="48"/>
        <v>20475</v>
      </c>
      <c r="H550" s="399" t="s">
        <v>12441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7" t="s">
        <v>8572</v>
      </c>
    </row>
    <row r="551" spans="1:16">
      <c r="A551" s="183">
        <v>20180208</v>
      </c>
      <c r="B551" s="183" t="s">
        <v>8553</v>
      </c>
      <c r="C551" s="199" t="s">
        <v>8552</v>
      </c>
      <c r="D551" s="620"/>
      <c r="E551" s="199">
        <v>15600</v>
      </c>
      <c r="F551" s="183">
        <v>780</v>
      </c>
      <c r="G551" s="566">
        <f t="shared" si="48"/>
        <v>16380</v>
      </c>
      <c r="H551" s="399" t="s">
        <v>12441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7" t="s">
        <v>8572</v>
      </c>
    </row>
    <row r="552" spans="1:16">
      <c r="A552" s="183">
        <v>20180208</v>
      </c>
      <c r="B552" s="183" t="s">
        <v>8554</v>
      </c>
      <c r="C552" s="199" t="s">
        <v>8555</v>
      </c>
      <c r="D552" s="620"/>
      <c r="E552" s="199">
        <v>19500</v>
      </c>
      <c r="F552" s="183">
        <v>975</v>
      </c>
      <c r="G552" s="566">
        <f t="shared" si="48"/>
        <v>20475</v>
      </c>
      <c r="H552" s="399" t="s">
        <v>12489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7" t="s">
        <v>8573</v>
      </c>
    </row>
    <row r="553" spans="1:16">
      <c r="A553" s="183">
        <v>20180208</v>
      </c>
      <c r="B553" s="183" t="s">
        <v>8556</v>
      </c>
      <c r="C553" s="199" t="s">
        <v>8557</v>
      </c>
      <c r="D553" s="620"/>
      <c r="E553" s="199">
        <v>19500</v>
      </c>
      <c r="F553" s="183">
        <v>975</v>
      </c>
      <c r="G553" s="566">
        <f t="shared" si="48"/>
        <v>20475</v>
      </c>
      <c r="H553" s="399" t="s">
        <v>12495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7" t="s">
        <v>8574</v>
      </c>
    </row>
    <row r="554" spans="1:16">
      <c r="A554" s="183">
        <v>20180208</v>
      </c>
      <c r="B554" s="183" t="s">
        <v>8558</v>
      </c>
      <c r="C554" s="199" t="s">
        <v>8559</v>
      </c>
      <c r="D554" s="620"/>
      <c r="E554" s="199">
        <v>19500</v>
      </c>
      <c r="F554" s="183">
        <v>975</v>
      </c>
      <c r="G554" s="566">
        <v>20475</v>
      </c>
      <c r="H554" s="399" t="s">
        <v>12661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7" t="s">
        <v>8575</v>
      </c>
    </row>
    <row r="555" spans="1:16">
      <c r="A555" s="183">
        <v>20180208</v>
      </c>
      <c r="B555" s="183" t="s">
        <v>8560</v>
      </c>
      <c r="C555" s="199" t="s">
        <v>8561</v>
      </c>
      <c r="D555" s="620"/>
      <c r="E555" s="199">
        <v>15600</v>
      </c>
      <c r="F555" s="183">
        <v>780</v>
      </c>
      <c r="G555" s="566">
        <v>16380</v>
      </c>
      <c r="H555" s="379">
        <v>4</v>
      </c>
      <c r="I555" s="350">
        <v>1341</v>
      </c>
      <c r="J555" s="686">
        <v>16380</v>
      </c>
      <c r="M555" s="350">
        <f t="shared" si="49"/>
        <v>16380</v>
      </c>
      <c r="O555" s="351">
        <f t="shared" si="50"/>
        <v>0</v>
      </c>
      <c r="P555" s="567" t="s">
        <v>8576</v>
      </c>
    </row>
    <row r="556" spans="1:16">
      <c r="A556" s="183">
        <v>20180208</v>
      </c>
      <c r="B556" s="183" t="s">
        <v>8562</v>
      </c>
      <c r="C556" s="199" t="s">
        <v>8563</v>
      </c>
      <c r="D556" s="621"/>
      <c r="E556" s="199">
        <v>13500</v>
      </c>
      <c r="F556" s="183">
        <v>675</v>
      </c>
      <c r="G556" s="566">
        <v>14175</v>
      </c>
      <c r="H556" s="399" t="s">
        <v>12661</v>
      </c>
      <c r="I556" s="398" t="s">
        <v>12665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7" t="s">
        <v>8577</v>
      </c>
    </row>
    <row r="557" spans="1:16">
      <c r="A557" s="183">
        <v>20180301</v>
      </c>
      <c r="B557" s="183" t="s">
        <v>8578</v>
      </c>
      <c r="C557" s="183" t="s">
        <v>12867</v>
      </c>
      <c r="D557" s="620"/>
      <c r="E557" s="183">
        <v>3000</v>
      </c>
      <c r="F557" s="183">
        <v>150</v>
      </c>
      <c r="G557" s="566">
        <f>E557+F557</f>
        <v>3150</v>
      </c>
      <c r="H557" s="379"/>
      <c r="I557" s="398" t="s">
        <v>12676</v>
      </c>
      <c r="L557" s="350">
        <v>3150</v>
      </c>
      <c r="M557" s="350">
        <f t="shared" si="49"/>
        <v>3150</v>
      </c>
      <c r="O557" s="351">
        <f t="shared" si="50"/>
        <v>0</v>
      </c>
      <c r="P557" s="567" t="s">
        <v>8584</v>
      </c>
    </row>
    <row r="558" spans="1:16">
      <c r="A558" s="183"/>
      <c r="B558" s="183" t="s">
        <v>8579</v>
      </c>
      <c r="C558" s="183"/>
      <c r="D558" s="621"/>
      <c r="E558" s="183"/>
      <c r="F558" s="183"/>
      <c r="G558" s="566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7"/>
    </row>
    <row r="559" spans="1:16">
      <c r="A559" s="183">
        <v>20180321</v>
      </c>
      <c r="B559" s="183" t="s">
        <v>8580</v>
      </c>
      <c r="C559" s="183" t="s">
        <v>8581</v>
      </c>
      <c r="D559" s="621"/>
      <c r="E559" s="183">
        <v>108000</v>
      </c>
      <c r="F559" s="183">
        <v>5400</v>
      </c>
      <c r="G559" s="566">
        <f>E559+F559</f>
        <v>113400</v>
      </c>
      <c r="H559" s="399" t="s">
        <v>12430</v>
      </c>
      <c r="I559" s="398" t="s">
        <v>12792</v>
      </c>
      <c r="J559" s="685">
        <v>113400</v>
      </c>
      <c r="M559" s="350">
        <f t="shared" si="49"/>
        <v>113400</v>
      </c>
      <c r="O559" s="351">
        <f t="shared" si="50"/>
        <v>0</v>
      </c>
      <c r="P559" s="567" t="s">
        <v>8585</v>
      </c>
    </row>
    <row r="560" spans="1:16">
      <c r="A560" s="183">
        <v>20180411</v>
      </c>
      <c r="B560" s="183" t="s">
        <v>8582</v>
      </c>
      <c r="C560" s="183" t="s">
        <v>8583</v>
      </c>
      <c r="D560" s="620"/>
      <c r="E560" s="183">
        <v>12857</v>
      </c>
      <c r="F560" s="183">
        <v>643</v>
      </c>
      <c r="G560" s="566">
        <f>E560+F560</f>
        <v>13500</v>
      </c>
      <c r="H560" s="399" t="s">
        <v>12659</v>
      </c>
      <c r="I560" s="398" t="s">
        <v>12660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7" t="s">
        <v>8566</v>
      </c>
    </row>
    <row r="561" spans="1:16">
      <c r="A561" s="183">
        <v>20180507</v>
      </c>
      <c r="B561" s="183" t="s">
        <v>8586</v>
      </c>
      <c r="C561" s="183" t="s">
        <v>8550</v>
      </c>
      <c r="D561" s="620"/>
      <c r="E561" s="183">
        <v>19500</v>
      </c>
      <c r="F561" s="183">
        <v>975</v>
      </c>
      <c r="G561" s="566">
        <f t="shared" ref="G561:G591" si="51">E561+F561</f>
        <v>20475</v>
      </c>
      <c r="H561" s="399" t="s">
        <v>12442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7" t="s">
        <v>8606</v>
      </c>
    </row>
    <row r="562" spans="1:16">
      <c r="A562" s="183">
        <v>20180507</v>
      </c>
      <c r="B562" s="183" t="s">
        <v>8587</v>
      </c>
      <c r="C562" s="183" t="s">
        <v>8588</v>
      </c>
      <c r="D562" s="621"/>
      <c r="E562" s="183">
        <v>19500</v>
      </c>
      <c r="F562" s="183">
        <v>975</v>
      </c>
      <c r="G562" s="566">
        <f t="shared" si="51"/>
        <v>20475</v>
      </c>
      <c r="H562" s="399" t="s">
        <v>12442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7" t="s">
        <v>8607</v>
      </c>
    </row>
    <row r="563" spans="1:16">
      <c r="A563" s="183">
        <v>20180507</v>
      </c>
      <c r="B563" s="183" t="s">
        <v>8589</v>
      </c>
      <c r="C563" s="183" t="s">
        <v>8588</v>
      </c>
      <c r="D563" s="621"/>
      <c r="E563" s="183">
        <v>15600</v>
      </c>
      <c r="F563" s="183">
        <v>780</v>
      </c>
      <c r="G563" s="566">
        <f t="shared" si="51"/>
        <v>16380</v>
      </c>
      <c r="H563" s="399" t="s">
        <v>12442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7" t="s">
        <v>8607</v>
      </c>
    </row>
    <row r="564" spans="1:16">
      <c r="A564" s="183">
        <v>20180507</v>
      </c>
      <c r="B564" s="183" t="s">
        <v>8590</v>
      </c>
      <c r="C564" s="183" t="s">
        <v>8591</v>
      </c>
      <c r="D564" s="620"/>
      <c r="E564" s="183">
        <v>19500</v>
      </c>
      <c r="F564" s="183">
        <v>975</v>
      </c>
      <c r="G564" s="566">
        <f t="shared" si="51"/>
        <v>20475</v>
      </c>
      <c r="H564" s="399" t="s">
        <v>12490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7" t="s">
        <v>8608</v>
      </c>
    </row>
    <row r="565" spans="1:16">
      <c r="A565" s="183">
        <v>20180507</v>
      </c>
      <c r="B565" s="183" t="s">
        <v>8592</v>
      </c>
      <c r="C565" s="199" t="s">
        <v>8593</v>
      </c>
      <c r="D565" s="620"/>
      <c r="E565" s="199">
        <v>19500</v>
      </c>
      <c r="F565" s="183">
        <v>975</v>
      </c>
      <c r="G565" s="566">
        <f t="shared" si="51"/>
        <v>20475</v>
      </c>
      <c r="H565" s="399" t="s">
        <v>12441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7" t="s">
        <v>8609</v>
      </c>
    </row>
    <row r="566" spans="1:16">
      <c r="A566" s="183">
        <v>20180507</v>
      </c>
      <c r="B566" s="183" t="s">
        <v>8594</v>
      </c>
      <c r="C566" s="199" t="s">
        <v>8595</v>
      </c>
      <c r="D566" s="620"/>
      <c r="E566" s="199">
        <v>19500</v>
      </c>
      <c r="F566" s="183">
        <v>975</v>
      </c>
      <c r="G566" s="566">
        <f t="shared" si="51"/>
        <v>20475</v>
      </c>
      <c r="H566" s="399" t="s">
        <v>12663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7" t="s">
        <v>8610</v>
      </c>
    </row>
    <row r="567" spans="1:16">
      <c r="A567" s="183">
        <v>20180507</v>
      </c>
      <c r="B567" s="183" t="s">
        <v>8596</v>
      </c>
      <c r="C567" s="199" t="s">
        <v>8597</v>
      </c>
      <c r="D567" s="620"/>
      <c r="E567" s="199">
        <v>15600</v>
      </c>
      <c r="F567" s="183">
        <v>780</v>
      </c>
      <c r="G567" s="566">
        <f t="shared" si="51"/>
        <v>16380</v>
      </c>
      <c r="H567" s="379">
        <v>5</v>
      </c>
      <c r="I567" s="350">
        <v>1342</v>
      </c>
      <c r="J567" s="686">
        <v>16380</v>
      </c>
      <c r="M567" s="350">
        <f t="shared" si="49"/>
        <v>16380</v>
      </c>
      <c r="O567" s="351">
        <f t="shared" si="50"/>
        <v>0</v>
      </c>
      <c r="P567" s="567" t="s">
        <v>8611</v>
      </c>
    </row>
    <row r="568" spans="1:16">
      <c r="A568" s="183">
        <v>20180507</v>
      </c>
      <c r="B568" s="183" t="s">
        <v>8598</v>
      </c>
      <c r="C568" s="199" t="s">
        <v>8599</v>
      </c>
      <c r="D568" s="620"/>
      <c r="E568" s="199">
        <v>13500</v>
      </c>
      <c r="F568" s="183">
        <v>675</v>
      </c>
      <c r="G568" s="566">
        <f t="shared" si="51"/>
        <v>14175</v>
      </c>
      <c r="H568" s="399" t="s">
        <v>12663</v>
      </c>
      <c r="I568" s="398" t="s">
        <v>12666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7" t="s">
        <v>8612</v>
      </c>
    </row>
    <row r="569" spans="1:16">
      <c r="A569" s="183">
        <v>20180522</v>
      </c>
      <c r="B569" s="183" t="s">
        <v>8600</v>
      </c>
      <c r="C569" s="199" t="s">
        <v>8601</v>
      </c>
      <c r="D569" s="620"/>
      <c r="E569" s="199">
        <v>108000</v>
      </c>
      <c r="F569" s="183">
        <v>5400</v>
      </c>
      <c r="G569" s="566">
        <f t="shared" si="51"/>
        <v>113400</v>
      </c>
      <c r="H569" s="399" t="s">
        <v>12430</v>
      </c>
      <c r="I569" s="398" t="s">
        <v>12793</v>
      </c>
      <c r="J569" s="685">
        <v>113400</v>
      </c>
      <c r="M569" s="350">
        <f t="shared" si="49"/>
        <v>113400</v>
      </c>
      <c r="O569" s="351">
        <f t="shared" si="50"/>
        <v>0</v>
      </c>
      <c r="P569" s="567" t="s">
        <v>8613</v>
      </c>
    </row>
    <row r="570" spans="1:16">
      <c r="A570" s="183">
        <v>20180621</v>
      </c>
      <c r="B570" s="183" t="s">
        <v>8602</v>
      </c>
      <c r="C570" s="199" t="s">
        <v>8603</v>
      </c>
      <c r="D570" s="620"/>
      <c r="E570" s="199">
        <v>12600</v>
      </c>
      <c r="F570" s="183">
        <v>630</v>
      </c>
      <c r="G570" s="566">
        <f t="shared" si="51"/>
        <v>13230</v>
      </c>
      <c r="H570" s="399" t="s">
        <v>12489</v>
      </c>
      <c r="I570" s="398" t="s">
        <v>12394</v>
      </c>
      <c r="L570" s="350">
        <v>13230</v>
      </c>
      <c r="M570" s="350">
        <f t="shared" si="49"/>
        <v>13230</v>
      </c>
      <c r="O570" s="351">
        <f t="shared" si="50"/>
        <v>0</v>
      </c>
      <c r="P570" s="567" t="s">
        <v>8614</v>
      </c>
    </row>
    <row r="571" spans="1:16">
      <c r="A571" s="183">
        <v>20180621</v>
      </c>
      <c r="B571" s="183" t="s">
        <v>8604</v>
      </c>
      <c r="C571" s="199" t="s">
        <v>8605</v>
      </c>
      <c r="D571" s="620"/>
      <c r="E571" s="199">
        <v>12857</v>
      </c>
      <c r="F571" s="183">
        <v>643</v>
      </c>
      <c r="G571" s="566">
        <f t="shared" si="51"/>
        <v>13500</v>
      </c>
      <c r="H571" s="399" t="s">
        <v>12661</v>
      </c>
      <c r="I571" s="398" t="s">
        <v>12662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7" t="s">
        <v>8615</v>
      </c>
    </row>
    <row r="572" spans="1:16">
      <c r="A572" s="183">
        <v>20180702</v>
      </c>
      <c r="B572" s="183" t="s">
        <v>8616</v>
      </c>
      <c r="C572" s="183" t="s">
        <v>8617</v>
      </c>
      <c r="D572" s="620"/>
      <c r="E572" s="183">
        <v>132000</v>
      </c>
      <c r="F572" s="183">
        <v>6600</v>
      </c>
      <c r="G572" s="566">
        <f t="shared" si="51"/>
        <v>138600</v>
      </c>
      <c r="H572" s="399" t="s">
        <v>12430</v>
      </c>
      <c r="I572" s="398" t="s">
        <v>12795</v>
      </c>
      <c r="J572" s="685">
        <v>138600</v>
      </c>
      <c r="M572" s="350">
        <f t="shared" si="49"/>
        <v>138600</v>
      </c>
      <c r="O572" s="351">
        <f t="shared" si="50"/>
        <v>0</v>
      </c>
      <c r="P572" s="567" t="s">
        <v>8639</v>
      </c>
    </row>
    <row r="573" spans="1:16">
      <c r="A573" s="183">
        <v>20180705</v>
      </c>
      <c r="B573" s="183" t="s">
        <v>8618</v>
      </c>
      <c r="C573" s="183" t="s">
        <v>8619</v>
      </c>
      <c r="D573" s="621"/>
      <c r="E573" s="183">
        <v>96000</v>
      </c>
      <c r="F573" s="183">
        <v>4800</v>
      </c>
      <c r="G573" s="566">
        <f t="shared" si="51"/>
        <v>100800</v>
      </c>
      <c r="H573" s="399" t="s">
        <v>12543</v>
      </c>
      <c r="I573" s="398" t="s">
        <v>12794</v>
      </c>
      <c r="J573" s="685">
        <v>100800</v>
      </c>
      <c r="M573" s="350">
        <f t="shared" si="49"/>
        <v>100800</v>
      </c>
      <c r="O573" s="351">
        <f t="shared" si="50"/>
        <v>0</v>
      </c>
      <c r="P573" s="567" t="s">
        <v>8640</v>
      </c>
    </row>
    <row r="574" spans="1:16">
      <c r="A574" s="183">
        <v>20180710</v>
      </c>
      <c r="B574" s="183" t="s">
        <v>8620</v>
      </c>
      <c r="C574" s="183" t="s">
        <v>8621</v>
      </c>
      <c r="D574" s="621"/>
      <c r="E574" s="183">
        <v>96000</v>
      </c>
      <c r="F574" s="183">
        <v>4800</v>
      </c>
      <c r="G574" s="566">
        <f t="shared" si="51"/>
        <v>100800</v>
      </c>
      <c r="H574" s="399" t="s">
        <v>12430</v>
      </c>
      <c r="I574" s="398" t="s">
        <v>12796</v>
      </c>
      <c r="J574" s="685">
        <v>100800</v>
      </c>
      <c r="M574" s="350">
        <f t="shared" si="49"/>
        <v>100800</v>
      </c>
      <c r="O574" s="351">
        <f t="shared" si="50"/>
        <v>0</v>
      </c>
      <c r="P574" s="567" t="s">
        <v>8567</v>
      </c>
    </row>
    <row r="575" spans="1:16">
      <c r="A575" s="183">
        <v>20180725</v>
      </c>
      <c r="B575" s="183" t="s">
        <v>8622</v>
      </c>
      <c r="C575" s="183" t="s">
        <v>8623</v>
      </c>
      <c r="D575" s="620"/>
      <c r="E575" s="183">
        <v>91200</v>
      </c>
      <c r="F575" s="183">
        <v>4560</v>
      </c>
      <c r="G575" s="566">
        <f t="shared" si="51"/>
        <v>95760</v>
      </c>
      <c r="H575" s="399" t="s">
        <v>12543</v>
      </c>
      <c r="I575" s="398" t="s">
        <v>12797</v>
      </c>
      <c r="J575" s="686">
        <v>95760</v>
      </c>
      <c r="M575" s="350">
        <f t="shared" si="49"/>
        <v>95760</v>
      </c>
      <c r="O575" s="351">
        <f t="shared" si="50"/>
        <v>0</v>
      </c>
      <c r="P575" s="567" t="s">
        <v>8641</v>
      </c>
    </row>
    <row r="576" spans="1:16">
      <c r="A576" s="183">
        <v>20180807</v>
      </c>
      <c r="B576" s="183" t="s">
        <v>8624</v>
      </c>
      <c r="C576" s="199" t="s">
        <v>8625</v>
      </c>
      <c r="D576" s="620"/>
      <c r="E576" s="199">
        <v>19500</v>
      </c>
      <c r="F576" s="183">
        <v>975</v>
      </c>
      <c r="G576" s="566">
        <f t="shared" si="51"/>
        <v>20475</v>
      </c>
      <c r="H576" s="399" t="s">
        <v>12443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7" t="s">
        <v>8642</v>
      </c>
    </row>
    <row r="577" spans="1:16">
      <c r="A577" s="183">
        <v>20180807</v>
      </c>
      <c r="B577" s="183" t="s">
        <v>12508</v>
      </c>
      <c r="C577" s="199" t="s">
        <v>8626</v>
      </c>
      <c r="D577" s="620"/>
      <c r="E577" s="199">
        <v>19500</v>
      </c>
      <c r="F577" s="183">
        <v>975</v>
      </c>
      <c r="G577" s="566">
        <f t="shared" si="51"/>
        <v>20475</v>
      </c>
      <c r="H577" s="399" t="s">
        <v>12443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7" t="s">
        <v>8643</v>
      </c>
    </row>
    <row r="578" spans="1:16">
      <c r="A578" s="183">
        <v>20180807</v>
      </c>
      <c r="B578" s="183" t="s">
        <v>8627</v>
      </c>
      <c r="C578" s="199" t="s">
        <v>8626</v>
      </c>
      <c r="D578" s="620"/>
      <c r="E578" s="199">
        <v>15600</v>
      </c>
      <c r="F578" s="183">
        <v>780</v>
      </c>
      <c r="G578" s="566">
        <f t="shared" si="51"/>
        <v>16380</v>
      </c>
      <c r="H578" s="399" t="s">
        <v>12443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7" t="s">
        <v>8643</v>
      </c>
    </row>
    <row r="579" spans="1:16">
      <c r="A579" s="183">
        <v>20180807</v>
      </c>
      <c r="B579" s="183" t="s">
        <v>8628</v>
      </c>
      <c r="C579" s="199" t="s">
        <v>8629</v>
      </c>
      <c r="D579" s="620"/>
      <c r="E579" s="199">
        <v>19500</v>
      </c>
      <c r="F579" s="183">
        <v>975</v>
      </c>
      <c r="G579" s="566">
        <f t="shared" si="51"/>
        <v>20475</v>
      </c>
      <c r="H579" s="399" t="s">
        <v>12495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7" t="s">
        <v>8644</v>
      </c>
    </row>
    <row r="580" spans="1:16">
      <c r="A580" s="183">
        <v>20180807</v>
      </c>
      <c r="B580" s="183" t="s">
        <v>8630</v>
      </c>
      <c r="C580" s="199" t="s">
        <v>8631</v>
      </c>
      <c r="D580" s="620"/>
      <c r="E580" s="199">
        <v>19500</v>
      </c>
      <c r="F580" s="183">
        <v>975</v>
      </c>
      <c r="G580" s="566">
        <f t="shared" si="51"/>
        <v>20475</v>
      </c>
      <c r="H580" s="399" t="s">
        <v>12442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7" t="s">
        <v>8645</v>
      </c>
    </row>
    <row r="581" spans="1:16">
      <c r="A581" s="183">
        <v>20180807</v>
      </c>
      <c r="B581" s="183" t="s">
        <v>8632</v>
      </c>
      <c r="C581" s="199" t="s">
        <v>8633</v>
      </c>
      <c r="D581" s="620"/>
      <c r="E581" s="199">
        <v>19500</v>
      </c>
      <c r="F581" s="183">
        <v>975</v>
      </c>
      <c r="G581" s="566">
        <f t="shared" si="51"/>
        <v>20475</v>
      </c>
      <c r="H581" s="399" t="s">
        <v>12667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7" t="s">
        <v>8646</v>
      </c>
    </row>
    <row r="582" spans="1:16">
      <c r="A582" s="183"/>
      <c r="B582" s="183" t="s">
        <v>8634</v>
      </c>
      <c r="C582" s="199" t="s">
        <v>8635</v>
      </c>
      <c r="D582" s="620"/>
      <c r="E582" s="199"/>
      <c r="F582" s="183"/>
      <c r="G582" s="566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7"/>
    </row>
    <row r="583" spans="1:16">
      <c r="A583" s="183">
        <v>20180807</v>
      </c>
      <c r="B583" s="183" t="s">
        <v>8636</v>
      </c>
      <c r="C583" s="199" t="s">
        <v>8637</v>
      </c>
      <c r="D583" s="620"/>
      <c r="E583" s="199">
        <v>15600</v>
      </c>
      <c r="F583" s="183">
        <v>780</v>
      </c>
      <c r="G583" s="566">
        <f t="shared" si="51"/>
        <v>16380</v>
      </c>
      <c r="H583" s="379">
        <v>6</v>
      </c>
      <c r="I583" s="350">
        <v>1343</v>
      </c>
      <c r="J583" s="686">
        <v>16380</v>
      </c>
      <c r="M583" s="350">
        <f t="shared" si="49"/>
        <v>16380</v>
      </c>
      <c r="O583" s="351">
        <f t="shared" si="50"/>
        <v>0</v>
      </c>
      <c r="P583" s="567" t="s">
        <v>8647</v>
      </c>
    </row>
    <row r="584" spans="1:16">
      <c r="A584" s="183">
        <v>20180807</v>
      </c>
      <c r="B584" s="183" t="s">
        <v>12507</v>
      </c>
      <c r="C584" s="199" t="s">
        <v>8638</v>
      </c>
      <c r="D584" s="620"/>
      <c r="E584" s="199">
        <v>13500</v>
      </c>
      <c r="F584" s="183">
        <v>675</v>
      </c>
      <c r="G584" s="566">
        <f t="shared" si="51"/>
        <v>14175</v>
      </c>
      <c r="H584" s="399" t="s">
        <v>12667</v>
      </c>
      <c r="I584" s="398" t="s">
        <v>12668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7" t="s">
        <v>8648</v>
      </c>
    </row>
    <row r="585" spans="1:16">
      <c r="A585" s="183">
        <v>20180903</v>
      </c>
      <c r="B585" s="183" t="s">
        <v>8649</v>
      </c>
      <c r="C585" s="183" t="s">
        <v>8535</v>
      </c>
      <c r="D585" s="620"/>
      <c r="E585" s="183">
        <v>13500</v>
      </c>
      <c r="F585" s="183">
        <v>675</v>
      </c>
      <c r="G585" s="566">
        <f t="shared" si="51"/>
        <v>14175</v>
      </c>
      <c r="H585" s="399" t="s">
        <v>12653</v>
      </c>
      <c r="I585" s="398" t="s">
        <v>12654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7" t="s">
        <v>8662</v>
      </c>
    </row>
    <row r="586" spans="1:16">
      <c r="A586" s="183"/>
      <c r="B586" s="183" t="s">
        <v>8650</v>
      </c>
      <c r="C586" s="183" t="s">
        <v>8651</v>
      </c>
      <c r="D586" s="621"/>
      <c r="E586" s="183"/>
      <c r="F586" s="183"/>
      <c r="G586" s="566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7"/>
    </row>
    <row r="587" spans="1:16">
      <c r="A587" s="183">
        <v>20180912</v>
      </c>
      <c r="B587" s="183" t="s">
        <v>8652</v>
      </c>
      <c r="C587" s="183" t="s">
        <v>8653</v>
      </c>
      <c r="D587" s="621"/>
      <c r="E587" s="183">
        <v>43200</v>
      </c>
      <c r="F587" s="183">
        <v>2160</v>
      </c>
      <c r="G587" s="566">
        <f t="shared" si="51"/>
        <v>45360</v>
      </c>
      <c r="H587" s="399" t="s">
        <v>12671</v>
      </c>
      <c r="I587" s="398" t="s">
        <v>12672</v>
      </c>
      <c r="L587" s="350">
        <v>45360</v>
      </c>
      <c r="M587" s="350">
        <f t="shared" si="49"/>
        <v>45360</v>
      </c>
      <c r="O587" s="351">
        <f t="shared" si="50"/>
        <v>0</v>
      </c>
      <c r="P587" s="567" t="s">
        <v>8663</v>
      </c>
    </row>
    <row r="588" spans="1:16">
      <c r="A588" s="183">
        <v>20180916</v>
      </c>
      <c r="B588" s="183" t="s">
        <v>8654</v>
      </c>
      <c r="C588" s="183" t="s">
        <v>8655</v>
      </c>
      <c r="D588" s="620"/>
      <c r="E588" s="183">
        <v>100800</v>
      </c>
      <c r="F588" s="183">
        <v>5040</v>
      </c>
      <c r="G588" s="566">
        <f t="shared" si="51"/>
        <v>105840</v>
      </c>
      <c r="H588" s="399" t="s">
        <v>12430</v>
      </c>
      <c r="I588" s="398" t="s">
        <v>12798</v>
      </c>
      <c r="J588" s="685">
        <v>105840</v>
      </c>
      <c r="M588" s="350">
        <f t="shared" si="49"/>
        <v>105840</v>
      </c>
      <c r="O588" s="351">
        <f t="shared" si="50"/>
        <v>0</v>
      </c>
      <c r="P588" s="567" t="s">
        <v>8664</v>
      </c>
    </row>
    <row r="589" spans="1:16">
      <c r="A589" s="183">
        <v>20180917</v>
      </c>
      <c r="B589" s="183" t="s">
        <v>8656</v>
      </c>
      <c r="C589" s="199" t="s">
        <v>8657</v>
      </c>
      <c r="D589" s="620"/>
      <c r="E589" s="199">
        <v>12600</v>
      </c>
      <c r="F589" s="183">
        <v>630</v>
      </c>
      <c r="G589" s="566">
        <f t="shared" si="51"/>
        <v>13230</v>
      </c>
      <c r="H589" s="399" t="s">
        <v>12490</v>
      </c>
      <c r="I589" s="398" t="s">
        <v>12650</v>
      </c>
      <c r="L589" s="350">
        <v>13230</v>
      </c>
      <c r="M589" s="350">
        <f t="shared" si="49"/>
        <v>13230</v>
      </c>
      <c r="O589" s="351">
        <f t="shared" si="50"/>
        <v>0</v>
      </c>
      <c r="P589" s="567" t="s">
        <v>8564</v>
      </c>
    </row>
    <row r="590" spans="1:16">
      <c r="A590" s="183">
        <v>20180917</v>
      </c>
      <c r="B590" s="183" t="s">
        <v>8658</v>
      </c>
      <c r="C590" s="199" t="s">
        <v>8659</v>
      </c>
      <c r="D590" s="620"/>
      <c r="E590" s="199">
        <v>43200</v>
      </c>
      <c r="F590" s="183">
        <v>2160</v>
      </c>
      <c r="G590" s="566">
        <f t="shared" si="51"/>
        <v>45360</v>
      </c>
      <c r="H590" s="399" t="s">
        <v>12356</v>
      </c>
      <c r="I590" s="398" t="s">
        <v>12799</v>
      </c>
      <c r="J590" s="685">
        <v>45360</v>
      </c>
      <c r="M590" s="350">
        <f t="shared" si="49"/>
        <v>45360</v>
      </c>
      <c r="O590" s="351">
        <f t="shared" si="50"/>
        <v>0</v>
      </c>
      <c r="P590" s="567" t="s">
        <v>8665</v>
      </c>
    </row>
    <row r="591" spans="1:16">
      <c r="A591" s="183">
        <v>20180917</v>
      </c>
      <c r="B591" s="183" t="s">
        <v>8660</v>
      </c>
      <c r="C591" s="199" t="s">
        <v>8661</v>
      </c>
      <c r="D591" s="620"/>
      <c r="E591" s="199">
        <v>12857</v>
      </c>
      <c r="F591" s="183">
        <v>643</v>
      </c>
      <c r="G591" s="566">
        <f t="shared" si="51"/>
        <v>13500</v>
      </c>
      <c r="H591" s="399" t="s">
        <v>12663</v>
      </c>
      <c r="I591" s="398" t="s">
        <v>12664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7" t="s">
        <v>8566</v>
      </c>
    </row>
    <row r="592" spans="1:16">
      <c r="A592" s="183">
        <v>20181101</v>
      </c>
      <c r="B592" s="183" t="s">
        <v>8666</v>
      </c>
      <c r="C592" s="183" t="s">
        <v>8550</v>
      </c>
      <c r="D592" s="620"/>
      <c r="E592" s="183">
        <v>6000</v>
      </c>
      <c r="F592" s="183">
        <v>300</v>
      </c>
      <c r="G592" s="566">
        <v>6300</v>
      </c>
      <c r="H592" s="379"/>
      <c r="M592" s="350">
        <f t="shared" si="49"/>
        <v>0</v>
      </c>
      <c r="O592" s="351">
        <f t="shared" si="50"/>
        <v>6300</v>
      </c>
      <c r="P592" s="567" t="s">
        <v>8606</v>
      </c>
    </row>
    <row r="593" spans="1:16">
      <c r="A593" s="183">
        <v>20181101</v>
      </c>
      <c r="B593" s="183" t="s">
        <v>8667</v>
      </c>
      <c r="C593" s="199" t="s">
        <v>8588</v>
      </c>
      <c r="D593" s="620"/>
      <c r="E593" s="199">
        <v>6000</v>
      </c>
      <c r="F593" s="183">
        <v>300</v>
      </c>
      <c r="G593" s="566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7" t="s">
        <v>8607</v>
      </c>
    </row>
    <row r="594" spans="1:16">
      <c r="A594" s="183">
        <v>20181101</v>
      </c>
      <c r="B594" s="183" t="s">
        <v>8668</v>
      </c>
      <c r="C594" s="199" t="s">
        <v>8591</v>
      </c>
      <c r="D594" s="620"/>
      <c r="E594" s="199">
        <v>6000</v>
      </c>
      <c r="F594" s="183">
        <v>300</v>
      </c>
      <c r="G594" s="566">
        <f t="shared" si="52"/>
        <v>6300</v>
      </c>
      <c r="H594" s="379"/>
      <c r="I594" s="398" t="s">
        <v>12674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7" t="s">
        <v>8608</v>
      </c>
    </row>
    <row r="595" spans="1:16">
      <c r="A595" s="183">
        <v>20181101</v>
      </c>
      <c r="B595" s="183" t="s">
        <v>8669</v>
      </c>
      <c r="C595" s="199" t="s">
        <v>8670</v>
      </c>
      <c r="D595" s="620"/>
      <c r="E595" s="199">
        <v>108000</v>
      </c>
      <c r="F595" s="183">
        <v>5400</v>
      </c>
      <c r="G595" s="566">
        <f t="shared" si="52"/>
        <v>113400</v>
      </c>
      <c r="H595" s="379"/>
      <c r="I595" s="398" t="s">
        <v>12673</v>
      </c>
      <c r="L595" s="350">
        <v>113400</v>
      </c>
      <c r="M595" s="350">
        <f t="shared" si="49"/>
        <v>113400</v>
      </c>
      <c r="O595" s="351">
        <f t="shared" si="50"/>
        <v>0</v>
      </c>
      <c r="P595" s="567" t="s">
        <v>8606</v>
      </c>
    </row>
    <row r="596" spans="1:16">
      <c r="A596" s="183">
        <v>20181101</v>
      </c>
      <c r="B596" s="183" t="s">
        <v>8671</v>
      </c>
      <c r="C596" s="199" t="s">
        <v>8588</v>
      </c>
      <c r="D596" s="620"/>
      <c r="E596" s="199">
        <v>108000</v>
      </c>
      <c r="F596" s="183">
        <v>5400</v>
      </c>
      <c r="G596" s="566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7" t="s">
        <v>8607</v>
      </c>
    </row>
    <row r="597" spans="1:16">
      <c r="A597" s="183">
        <v>20181101</v>
      </c>
      <c r="B597" s="183" t="s">
        <v>8672</v>
      </c>
      <c r="C597" s="199" t="s">
        <v>8591</v>
      </c>
      <c r="D597" s="620"/>
      <c r="E597" s="199">
        <v>72000</v>
      </c>
      <c r="F597" s="183">
        <v>3600</v>
      </c>
      <c r="G597" s="566">
        <f t="shared" si="52"/>
        <v>75600</v>
      </c>
      <c r="H597" s="379"/>
      <c r="I597" s="398" t="s">
        <v>12674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7" t="s">
        <v>8608</v>
      </c>
    </row>
    <row r="598" spans="1:16">
      <c r="A598" s="183">
        <v>20181101</v>
      </c>
      <c r="B598" s="183" t="s">
        <v>8673</v>
      </c>
      <c r="C598" s="199" t="s">
        <v>8670</v>
      </c>
      <c r="D598" s="620"/>
      <c r="E598" s="199">
        <v>19500</v>
      </c>
      <c r="F598" s="183">
        <v>975</v>
      </c>
      <c r="G598" s="566">
        <f t="shared" si="52"/>
        <v>20475</v>
      </c>
      <c r="H598" s="399" t="s">
        <v>12444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7" t="s">
        <v>8606</v>
      </c>
    </row>
    <row r="599" spans="1:16">
      <c r="A599" s="183">
        <v>20181101</v>
      </c>
      <c r="B599" s="183" t="s">
        <v>8674</v>
      </c>
      <c r="C599" s="199" t="s">
        <v>8588</v>
      </c>
      <c r="D599" s="620"/>
      <c r="E599" s="199">
        <v>19500</v>
      </c>
      <c r="F599" s="183">
        <v>975</v>
      </c>
      <c r="G599" s="566">
        <f t="shared" si="52"/>
        <v>20475</v>
      </c>
      <c r="H599" s="399" t="s">
        <v>12444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7" t="s">
        <v>8607</v>
      </c>
    </row>
    <row r="600" spans="1:16">
      <c r="A600" s="183">
        <v>20181101</v>
      </c>
      <c r="B600" s="183" t="s">
        <v>8675</v>
      </c>
      <c r="C600" s="199" t="s">
        <v>8588</v>
      </c>
      <c r="D600" s="620"/>
      <c r="E600" s="199">
        <v>15600</v>
      </c>
      <c r="F600" s="183">
        <v>780</v>
      </c>
      <c r="G600" s="566">
        <f t="shared" si="52"/>
        <v>16380</v>
      </c>
      <c r="H600" s="399" t="s">
        <v>12444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7" t="s">
        <v>8607</v>
      </c>
    </row>
    <row r="601" spans="1:16">
      <c r="A601" s="183">
        <v>20181101</v>
      </c>
      <c r="B601" s="183" t="s">
        <v>8676</v>
      </c>
      <c r="C601" s="199" t="s">
        <v>8591</v>
      </c>
      <c r="D601" s="620"/>
      <c r="E601" s="199">
        <v>19500</v>
      </c>
      <c r="F601" s="183">
        <v>975</v>
      </c>
      <c r="G601" s="566">
        <f t="shared" si="52"/>
        <v>20475</v>
      </c>
      <c r="H601" s="399" t="s">
        <v>12441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7" t="s">
        <v>8608</v>
      </c>
    </row>
    <row r="602" spans="1:16">
      <c r="A602" s="183">
        <v>20181101</v>
      </c>
      <c r="B602" s="183" t="s">
        <v>8677</v>
      </c>
      <c r="C602" s="199" t="s">
        <v>8593</v>
      </c>
      <c r="D602" s="620"/>
      <c r="E602" s="199">
        <v>19500</v>
      </c>
      <c r="F602" s="183">
        <v>975</v>
      </c>
      <c r="G602" s="566">
        <f t="shared" si="52"/>
        <v>20475</v>
      </c>
      <c r="H602" s="399" t="s">
        <v>12443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7" t="s">
        <v>8609</v>
      </c>
    </row>
    <row r="603" spans="1:16">
      <c r="A603" s="183">
        <v>20181101</v>
      </c>
      <c r="B603" s="183" t="s">
        <v>8678</v>
      </c>
      <c r="C603" s="199" t="s">
        <v>8595</v>
      </c>
      <c r="D603" s="620"/>
      <c r="E603" s="199">
        <v>19500</v>
      </c>
      <c r="F603" s="183">
        <v>975</v>
      </c>
      <c r="G603" s="566">
        <f t="shared" si="52"/>
        <v>20475</v>
      </c>
      <c r="H603" s="399" t="s">
        <v>12669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7" t="s">
        <v>8610</v>
      </c>
    </row>
    <row r="604" spans="1:16">
      <c r="A604" s="183">
        <v>20181101</v>
      </c>
      <c r="B604" s="183" t="s">
        <v>8679</v>
      </c>
      <c r="C604" s="199" t="s">
        <v>8680</v>
      </c>
      <c r="D604" s="620"/>
      <c r="E604" s="199">
        <v>15600</v>
      </c>
      <c r="F604" s="183">
        <v>780</v>
      </c>
      <c r="G604" s="566">
        <f t="shared" si="52"/>
        <v>16380</v>
      </c>
      <c r="H604" s="379"/>
      <c r="J604" s="686"/>
      <c r="M604" s="350">
        <f t="shared" ref="M604:M610" si="53">J604+K604+L604</f>
        <v>0</v>
      </c>
      <c r="O604" s="351">
        <f t="shared" ref="O604:O610" si="54">G604-M604-N604</f>
        <v>16380</v>
      </c>
      <c r="P604" s="567" t="s">
        <v>8611</v>
      </c>
    </row>
    <row r="605" spans="1:16">
      <c r="A605" s="183">
        <v>20181101</v>
      </c>
      <c r="B605" s="183" t="s">
        <v>8681</v>
      </c>
      <c r="C605" s="199" t="s">
        <v>8682</v>
      </c>
      <c r="D605" s="620"/>
      <c r="E605" s="199">
        <v>13500</v>
      </c>
      <c r="F605" s="183">
        <v>675</v>
      </c>
      <c r="G605" s="566">
        <f t="shared" si="52"/>
        <v>14175</v>
      </c>
      <c r="H605" s="399" t="s">
        <v>12669</v>
      </c>
      <c r="I605" s="398" t="s">
        <v>12670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7" t="s">
        <v>8612</v>
      </c>
    </row>
    <row r="606" spans="1:16">
      <c r="A606" s="183">
        <v>20181212</v>
      </c>
      <c r="B606" s="183" t="s">
        <v>8683</v>
      </c>
      <c r="C606" s="199" t="s">
        <v>8684</v>
      </c>
      <c r="D606" s="621"/>
      <c r="E606" s="199">
        <v>13500</v>
      </c>
      <c r="F606" s="183">
        <v>675</v>
      </c>
      <c r="G606" s="566">
        <f t="shared" si="52"/>
        <v>14175</v>
      </c>
      <c r="H606" s="399" t="s">
        <v>12655</v>
      </c>
      <c r="I606" s="398" t="s">
        <v>12656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7" t="s">
        <v>8662</v>
      </c>
    </row>
    <row r="607" spans="1:16">
      <c r="A607" s="183">
        <v>20181212</v>
      </c>
      <c r="B607" s="183" t="s">
        <v>8685</v>
      </c>
      <c r="C607" s="199" t="s">
        <v>8686</v>
      </c>
      <c r="D607" s="621"/>
      <c r="E607" s="199">
        <v>12857</v>
      </c>
      <c r="F607" s="183">
        <v>643</v>
      </c>
      <c r="G607" s="566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7" t="s">
        <v>8615</v>
      </c>
    </row>
    <row r="608" spans="1:16">
      <c r="A608" s="183">
        <v>20181212</v>
      </c>
      <c r="B608" s="183" t="s">
        <v>8687</v>
      </c>
      <c r="C608" s="199" t="s">
        <v>8688</v>
      </c>
      <c r="D608" s="621"/>
      <c r="E608" s="199">
        <v>12600</v>
      </c>
      <c r="F608" s="183">
        <v>630</v>
      </c>
      <c r="G608" s="566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7" t="s">
        <v>8614</v>
      </c>
    </row>
    <row r="609" spans="1:16">
      <c r="A609" s="183">
        <v>20181224</v>
      </c>
      <c r="B609" s="183" t="s">
        <v>8689</v>
      </c>
      <c r="C609" s="199" t="s">
        <v>8690</v>
      </c>
      <c r="D609" s="621"/>
      <c r="E609" s="199">
        <v>108000</v>
      </c>
      <c r="F609" s="183">
        <v>5400</v>
      </c>
      <c r="G609" s="566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7" t="s">
        <v>8692</v>
      </c>
    </row>
    <row r="610" spans="1:16">
      <c r="A610" s="566">
        <v>20181226</v>
      </c>
      <c r="B610" s="183" t="s">
        <v>8691</v>
      </c>
      <c r="C610" s="253" t="s">
        <v>8595</v>
      </c>
      <c r="D610" s="566"/>
      <c r="E610" s="566">
        <v>158000</v>
      </c>
      <c r="F610" s="566">
        <v>7900</v>
      </c>
      <c r="G610" s="566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7" t="s">
        <v>8693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11348</v>
      </c>
      <c r="B2" s="481">
        <v>32</v>
      </c>
      <c r="C2" s="481" t="s">
        <v>10495</v>
      </c>
      <c r="D2" s="481" t="s">
        <v>11350</v>
      </c>
    </row>
    <row r="3" spans="1:4">
      <c r="A3" s="481" t="s">
        <v>11362</v>
      </c>
      <c r="B3" s="481">
        <v>135</v>
      </c>
      <c r="C3" s="481" t="s">
        <v>10495</v>
      </c>
      <c r="D3" s="481" t="s">
        <v>11363</v>
      </c>
    </row>
    <row r="4" spans="1:4">
      <c r="A4" s="481" t="s">
        <v>11362</v>
      </c>
      <c r="B4" s="481">
        <v>210</v>
      </c>
      <c r="C4" s="481" t="s">
        <v>10495</v>
      </c>
      <c r="D4" s="481" t="s">
        <v>11363</v>
      </c>
    </row>
    <row r="5" spans="1:4">
      <c r="A5" s="481" t="s">
        <v>8286</v>
      </c>
      <c r="B5" s="481">
        <v>32</v>
      </c>
      <c r="C5" s="481" t="s">
        <v>11397</v>
      </c>
      <c r="D5" s="481" t="s">
        <v>11398</v>
      </c>
    </row>
    <row r="6" spans="1:4">
      <c r="A6" s="481" t="s">
        <v>11402</v>
      </c>
      <c r="B6" s="481">
        <v>200</v>
      </c>
      <c r="C6" s="481" t="s">
        <v>11397</v>
      </c>
      <c r="D6" s="481" t="s">
        <v>11403</v>
      </c>
    </row>
    <row r="7" spans="1:4">
      <c r="A7" s="481" t="s">
        <v>11414</v>
      </c>
      <c r="B7" s="481">
        <v>220</v>
      </c>
      <c r="C7" s="481" t="s">
        <v>11397</v>
      </c>
      <c r="D7" s="481" t="s">
        <v>11416</v>
      </c>
    </row>
    <row r="8" spans="1:4">
      <c r="A8" s="481" t="s">
        <v>11414</v>
      </c>
      <c r="B8" s="481">
        <v>190</v>
      </c>
      <c r="C8" s="481" t="s">
        <v>11397</v>
      </c>
      <c r="D8" s="481" t="s">
        <v>11416</v>
      </c>
    </row>
    <row r="9" spans="1:4">
      <c r="A9" s="481" t="s">
        <v>11431</v>
      </c>
      <c r="B9" s="481">
        <v>265</v>
      </c>
      <c r="C9" s="481" t="s">
        <v>11397</v>
      </c>
      <c r="D9" s="481" t="s">
        <v>11432</v>
      </c>
    </row>
    <row r="10" spans="1:4">
      <c r="A10" s="481" t="s">
        <v>11431</v>
      </c>
      <c r="B10" s="481">
        <v>320</v>
      </c>
      <c r="C10" s="481" t="s">
        <v>11397</v>
      </c>
      <c r="D10" s="481" t="s">
        <v>11432</v>
      </c>
    </row>
    <row r="11" spans="1:4">
      <c r="A11" s="481" t="s">
        <v>11445</v>
      </c>
      <c r="B11" s="481">
        <v>195</v>
      </c>
      <c r="C11" s="481" t="s">
        <v>11397</v>
      </c>
      <c r="D11" s="481" t="s">
        <v>11446</v>
      </c>
    </row>
    <row r="12" spans="1:4">
      <c r="A12" s="481" t="s">
        <v>11445</v>
      </c>
      <c r="B12" s="481">
        <v>20</v>
      </c>
      <c r="C12" s="481" t="s">
        <v>11397</v>
      </c>
      <c r="D12" s="481" t="s">
        <v>11446</v>
      </c>
    </row>
    <row r="13" spans="1:4">
      <c r="A13" s="481" t="s">
        <v>11467</v>
      </c>
      <c r="B13" s="481">
        <v>200</v>
      </c>
      <c r="C13" s="481" t="s">
        <v>11397</v>
      </c>
      <c r="D13" s="481" t="s">
        <v>11468</v>
      </c>
    </row>
    <row r="14" spans="1:4">
      <c r="A14" s="481" t="s">
        <v>11477</v>
      </c>
      <c r="B14" s="481">
        <v>250</v>
      </c>
      <c r="C14" s="481" t="s">
        <v>11397</v>
      </c>
      <c r="D14" s="481" t="s">
        <v>11478</v>
      </c>
    </row>
    <row r="15" spans="1:4">
      <c r="A15" s="481" t="s">
        <v>11477</v>
      </c>
      <c r="B15" s="481">
        <v>55</v>
      </c>
      <c r="C15" s="481" t="s">
        <v>11397</v>
      </c>
      <c r="D15" s="481" t="s">
        <v>11478</v>
      </c>
    </row>
    <row r="16" spans="1:4">
      <c r="A16" s="481" t="s">
        <v>11477</v>
      </c>
      <c r="B16" s="481">
        <v>70</v>
      </c>
      <c r="C16" s="481" t="s">
        <v>11397</v>
      </c>
      <c r="D16" s="481" t="s">
        <v>11479</v>
      </c>
    </row>
    <row r="17" spans="1:4">
      <c r="A17" s="481" t="s">
        <v>11477</v>
      </c>
      <c r="B17" s="481">
        <v>235</v>
      </c>
      <c r="C17" s="481" t="s">
        <v>11397</v>
      </c>
      <c r="D17" s="481" t="s">
        <v>11479</v>
      </c>
    </row>
    <row r="18" spans="1:4">
      <c r="A18" s="481" t="s">
        <v>11480</v>
      </c>
      <c r="B18" s="481">
        <v>225</v>
      </c>
      <c r="C18" s="481" t="s">
        <v>11397</v>
      </c>
      <c r="D18" s="481" t="s">
        <v>11481</v>
      </c>
    </row>
    <row r="19" spans="1:4">
      <c r="A19" s="481" t="s">
        <v>11480</v>
      </c>
      <c r="B19" s="481">
        <v>245</v>
      </c>
      <c r="C19" s="481" t="s">
        <v>11397</v>
      </c>
      <c r="D19" s="481" t="s">
        <v>11481</v>
      </c>
    </row>
    <row r="20" spans="1:4">
      <c r="A20" s="481" t="s">
        <v>11485</v>
      </c>
      <c r="B20" s="481">
        <v>300</v>
      </c>
      <c r="C20" s="481" t="s">
        <v>11397</v>
      </c>
      <c r="D20" s="481" t="s">
        <v>11478</v>
      </c>
    </row>
    <row r="21" spans="1:4">
      <c r="A21" s="481" t="s">
        <v>11485</v>
      </c>
      <c r="B21" s="481">
        <v>290</v>
      </c>
      <c r="C21" s="481" t="s">
        <v>11397</v>
      </c>
      <c r="D21" s="481" t="s">
        <v>11478</v>
      </c>
    </row>
    <row r="22" spans="1:4">
      <c r="A22" s="481" t="s">
        <v>11495</v>
      </c>
      <c r="B22" s="481">
        <v>32</v>
      </c>
      <c r="C22" s="481" t="s">
        <v>11397</v>
      </c>
      <c r="D22" s="481" t="s">
        <v>11403</v>
      </c>
    </row>
    <row r="23" spans="1:4">
      <c r="A23" s="481" t="s">
        <v>11499</v>
      </c>
      <c r="B23" s="481">
        <v>390</v>
      </c>
      <c r="C23" s="481" t="s">
        <v>11397</v>
      </c>
      <c r="D23" s="481" t="s">
        <v>11500</v>
      </c>
    </row>
    <row r="24" spans="1:4">
      <c r="A24" s="481" t="s">
        <v>11499</v>
      </c>
      <c r="B24" s="481">
        <v>395</v>
      </c>
      <c r="C24" s="481" t="s">
        <v>11397</v>
      </c>
      <c r="D24" s="481" t="s">
        <v>11500</v>
      </c>
    </row>
    <row r="25" spans="1:4">
      <c r="A25" s="481" t="s">
        <v>11499</v>
      </c>
      <c r="B25" s="481">
        <v>410</v>
      </c>
      <c r="C25" s="481" t="s">
        <v>11397</v>
      </c>
      <c r="D25" s="481" t="s">
        <v>11501</v>
      </c>
    </row>
    <row r="26" spans="1:4">
      <c r="A26" s="481" t="s">
        <v>11499</v>
      </c>
      <c r="B26" s="481">
        <v>405</v>
      </c>
      <c r="C26" s="481" t="s">
        <v>11397</v>
      </c>
      <c r="D26" s="481" t="s">
        <v>11501</v>
      </c>
    </row>
    <row r="27" spans="1:4">
      <c r="A27" s="481" t="s">
        <v>11507</v>
      </c>
      <c r="B27" s="481">
        <v>390</v>
      </c>
      <c r="C27" s="481" t="s">
        <v>11397</v>
      </c>
      <c r="D27" s="481" t="s">
        <v>11508</v>
      </c>
    </row>
    <row r="28" spans="1:4">
      <c r="A28" s="481" t="s">
        <v>11507</v>
      </c>
      <c r="B28" s="481">
        <v>420</v>
      </c>
      <c r="C28" s="481" t="s">
        <v>11397</v>
      </c>
      <c r="D28" s="481" t="s">
        <v>11508</v>
      </c>
    </row>
    <row r="29" spans="1:4">
      <c r="A29" s="481" t="s">
        <v>11576</v>
      </c>
      <c r="B29" s="481">
        <v>250</v>
      </c>
      <c r="C29" s="481" t="s">
        <v>11397</v>
      </c>
      <c r="D29" s="481" t="s">
        <v>11577</v>
      </c>
    </row>
    <row r="30" spans="1:4">
      <c r="A30" s="481" t="s">
        <v>11576</v>
      </c>
      <c r="B30" s="481">
        <v>280</v>
      </c>
      <c r="C30" s="481" t="s">
        <v>11397</v>
      </c>
      <c r="D30" s="481" t="s">
        <v>11577</v>
      </c>
    </row>
    <row r="31" spans="1:4">
      <c r="A31" s="481" t="s">
        <v>11580</v>
      </c>
      <c r="B31" s="481">
        <v>200</v>
      </c>
      <c r="C31" s="481" t="s">
        <v>11397</v>
      </c>
      <c r="D31" s="481" t="s">
        <v>11581</v>
      </c>
    </row>
    <row r="32" spans="1:4">
      <c r="A32" s="481" t="s">
        <v>11580</v>
      </c>
      <c r="B32" s="481">
        <v>200</v>
      </c>
      <c r="C32" s="481" t="s">
        <v>11397</v>
      </c>
      <c r="D32" s="481" t="s">
        <v>11581</v>
      </c>
    </row>
    <row r="33" spans="1:4">
      <c r="A33" s="481" t="s">
        <v>11582</v>
      </c>
      <c r="B33" s="481">
        <v>235</v>
      </c>
      <c r="C33" s="481" t="s">
        <v>11397</v>
      </c>
      <c r="D33" s="481" t="s">
        <v>11583</v>
      </c>
    </row>
    <row r="34" spans="1:4">
      <c r="A34" s="481" t="s">
        <v>11582</v>
      </c>
      <c r="B34" s="481">
        <v>240</v>
      </c>
      <c r="C34" s="481" t="s">
        <v>11397</v>
      </c>
      <c r="D34" s="481" t="s">
        <v>11583</v>
      </c>
    </row>
    <row r="35" spans="1:4" s="569" customFormat="1">
      <c r="A35" s="570"/>
      <c r="B35" s="570">
        <f>SUM(B2:B34)</f>
        <v>7536</v>
      </c>
      <c r="C35" s="570"/>
      <c r="D35" s="570"/>
    </row>
    <row r="36" spans="1:4">
      <c r="A36" s="481" t="s">
        <v>8253</v>
      </c>
      <c r="B36" s="481">
        <v>1458</v>
      </c>
      <c r="C36" s="481" t="s">
        <v>10482</v>
      </c>
      <c r="D36" s="481" t="s">
        <v>11361</v>
      </c>
    </row>
    <row r="37" spans="1:4">
      <c r="A37" s="481" t="s">
        <v>11391</v>
      </c>
      <c r="B37" s="481">
        <v>1458</v>
      </c>
      <c r="C37" s="481" t="s">
        <v>11392</v>
      </c>
      <c r="D37" s="481" t="s">
        <v>11393</v>
      </c>
    </row>
    <row r="38" spans="1:4">
      <c r="A38" s="481" t="s">
        <v>11417</v>
      </c>
      <c r="B38" s="481">
        <v>1458</v>
      </c>
      <c r="C38" s="481" t="s">
        <v>11392</v>
      </c>
      <c r="D38" s="481" t="s">
        <v>11418</v>
      </c>
    </row>
    <row r="39" spans="1:4">
      <c r="A39" s="481" t="s">
        <v>11433</v>
      </c>
      <c r="B39" s="481">
        <v>1458</v>
      </c>
      <c r="C39" s="481" t="s">
        <v>11392</v>
      </c>
      <c r="D39" s="481" t="s">
        <v>11434</v>
      </c>
    </row>
    <row r="40" spans="1:4">
      <c r="A40" s="481" t="s">
        <v>11447</v>
      </c>
      <c r="B40" s="481">
        <v>1458</v>
      </c>
      <c r="C40" s="481" t="s">
        <v>11392</v>
      </c>
      <c r="D40" s="481" t="s">
        <v>11448</v>
      </c>
    </row>
    <row r="41" spans="1:4">
      <c r="A41" s="481" t="s">
        <v>11460</v>
      </c>
      <c r="B41" s="481">
        <v>1458</v>
      </c>
      <c r="C41" s="481" t="s">
        <v>11392</v>
      </c>
      <c r="D41" s="481" t="s">
        <v>11462</v>
      </c>
    </row>
    <row r="42" spans="1:4">
      <c r="A42" s="481" t="s">
        <v>11482</v>
      </c>
      <c r="B42" s="481">
        <v>1458</v>
      </c>
      <c r="C42" s="481" t="s">
        <v>11392</v>
      </c>
      <c r="D42" s="481" t="s">
        <v>11483</v>
      </c>
    </row>
    <row r="43" spans="1:4">
      <c r="A43" s="481" t="s">
        <v>11493</v>
      </c>
      <c r="B43" s="481">
        <v>1458</v>
      </c>
      <c r="C43" s="481" t="s">
        <v>11392</v>
      </c>
      <c r="D43" s="481" t="s">
        <v>11494</v>
      </c>
    </row>
    <row r="44" spans="1:4">
      <c r="A44" s="481" t="s">
        <v>11523</v>
      </c>
      <c r="B44" s="481">
        <v>1458</v>
      </c>
      <c r="C44" s="481" t="s">
        <v>11392</v>
      </c>
      <c r="D44" s="481" t="s">
        <v>11524</v>
      </c>
    </row>
    <row r="45" spans="1:4">
      <c r="A45" s="481" t="s">
        <v>11539</v>
      </c>
      <c r="B45" s="481">
        <v>1458</v>
      </c>
      <c r="C45" s="481" t="s">
        <v>11392</v>
      </c>
      <c r="D45" s="481" t="s">
        <v>11540</v>
      </c>
    </row>
    <row r="46" spans="1:4">
      <c r="A46" s="481" t="s">
        <v>11558</v>
      </c>
      <c r="B46" s="481">
        <v>1458</v>
      </c>
      <c r="C46" s="481" t="s">
        <v>11392</v>
      </c>
      <c r="D46" s="481" t="s">
        <v>11563</v>
      </c>
    </row>
    <row r="47" spans="1:4">
      <c r="A47" s="481" t="s">
        <v>11588</v>
      </c>
      <c r="B47" s="481">
        <v>1458</v>
      </c>
      <c r="C47" s="481" t="s">
        <v>11392</v>
      </c>
      <c r="D47" s="481" t="s">
        <v>11589</v>
      </c>
    </row>
    <row r="48" spans="1:4" s="569" customFormat="1">
      <c r="A48" s="570"/>
      <c r="B48" s="570">
        <f>SUM(B36:B47)</f>
        <v>17496</v>
      </c>
      <c r="C48" s="570"/>
      <c r="D48" s="570"/>
    </row>
    <row r="49" spans="1:4">
      <c r="A49" s="481" t="s">
        <v>11364</v>
      </c>
      <c r="B49" s="481">
        <v>189</v>
      </c>
      <c r="C49" s="481" t="s">
        <v>10498</v>
      </c>
      <c r="D49" s="481" t="s">
        <v>11365</v>
      </c>
    </row>
    <row r="50" spans="1:4">
      <c r="A50" s="481" t="s">
        <v>11425</v>
      </c>
      <c r="B50" s="481">
        <v>189</v>
      </c>
      <c r="C50" s="481" t="s">
        <v>11429</v>
      </c>
      <c r="D50" s="481" t="s">
        <v>11430</v>
      </c>
    </row>
    <row r="51" spans="1:4">
      <c r="A51" s="481" t="s">
        <v>11458</v>
      </c>
      <c r="B51" s="481">
        <v>189</v>
      </c>
      <c r="C51" s="481" t="s">
        <v>11429</v>
      </c>
      <c r="D51" s="481" t="s">
        <v>11459</v>
      </c>
    </row>
    <row r="52" spans="1:4">
      <c r="A52" s="481" t="s">
        <v>11482</v>
      </c>
      <c r="B52" s="481">
        <v>178</v>
      </c>
      <c r="C52" s="481" t="s">
        <v>11429</v>
      </c>
      <c r="D52" s="481" t="s">
        <v>11484</v>
      </c>
    </row>
    <row r="53" spans="1:4">
      <c r="A53" s="481" t="s">
        <v>11523</v>
      </c>
      <c r="B53" s="481">
        <v>168</v>
      </c>
      <c r="C53" s="481" t="s">
        <v>11429</v>
      </c>
      <c r="D53" s="481" t="s">
        <v>11525</v>
      </c>
    </row>
    <row r="54" spans="1:4">
      <c r="A54" s="481" t="s">
        <v>11558</v>
      </c>
      <c r="B54" s="481">
        <v>178</v>
      </c>
      <c r="C54" s="481" t="s">
        <v>11429</v>
      </c>
      <c r="D54" s="481" t="s">
        <v>11562</v>
      </c>
    </row>
    <row r="55" spans="1:4" s="569" customFormat="1">
      <c r="A55" s="570"/>
      <c r="B55" s="570">
        <f>SUM(B49:B54)</f>
        <v>1091</v>
      </c>
      <c r="C55" s="570"/>
      <c r="D55" s="570"/>
    </row>
    <row r="56" spans="1:4">
      <c r="A56" s="481" t="s">
        <v>11405</v>
      </c>
      <c r="B56" s="481">
        <v>1507</v>
      </c>
      <c r="C56" s="481" t="s">
        <v>11408</v>
      </c>
      <c r="D56" s="481" t="s">
        <v>11409</v>
      </c>
    </row>
    <row r="57" spans="1:4" s="569" customFormat="1">
      <c r="A57" s="570"/>
      <c r="B57" s="570">
        <f>SUM(B56:B56)</f>
        <v>1507</v>
      </c>
      <c r="C57" s="570"/>
      <c r="D57" s="570"/>
    </row>
    <row r="58" spans="1:4">
      <c r="A58" s="481" t="s">
        <v>11384</v>
      </c>
      <c r="B58" s="481">
        <v>364</v>
      </c>
      <c r="C58" s="481" t="s">
        <v>11385</v>
      </c>
      <c r="D58" s="481" t="s">
        <v>11386</v>
      </c>
    </row>
    <row r="59" spans="1:4">
      <c r="A59" s="481" t="s">
        <v>11538</v>
      </c>
      <c r="B59" s="481">
        <v>110</v>
      </c>
      <c r="C59" s="481" t="s">
        <v>11385</v>
      </c>
      <c r="D59" s="481" t="s">
        <v>11386</v>
      </c>
    </row>
    <row r="60" spans="1:4" s="569" customFormat="1">
      <c r="A60" s="570"/>
      <c r="B60" s="570">
        <f>SUM(B58:B59)</f>
        <v>474</v>
      </c>
      <c r="C60" s="570"/>
      <c r="D60" s="570"/>
    </row>
    <row r="61" spans="1:4">
      <c r="A61" s="481" t="s">
        <v>11348</v>
      </c>
      <c r="B61" s="481">
        <v>18</v>
      </c>
      <c r="C61" s="481" t="s">
        <v>10486</v>
      </c>
      <c r="D61" s="481" t="s">
        <v>11349</v>
      </c>
    </row>
    <row r="62" spans="1:4">
      <c r="A62" s="481" t="s">
        <v>8273</v>
      </c>
      <c r="B62" s="481">
        <v>89</v>
      </c>
      <c r="C62" s="481" t="s">
        <v>11380</v>
      </c>
      <c r="D62" s="481" t="s">
        <v>11381</v>
      </c>
    </row>
    <row r="63" spans="1:4">
      <c r="A63" s="481" t="s">
        <v>8286</v>
      </c>
      <c r="B63" s="481">
        <v>18</v>
      </c>
      <c r="C63" s="481" t="s">
        <v>11380</v>
      </c>
      <c r="D63" s="481" t="s">
        <v>11396</v>
      </c>
    </row>
    <row r="64" spans="1:4">
      <c r="A64" s="481" t="s">
        <v>8286</v>
      </c>
      <c r="B64" s="481">
        <v>115</v>
      </c>
      <c r="C64" s="481" t="s">
        <v>11380</v>
      </c>
      <c r="D64" s="481" t="s">
        <v>11399</v>
      </c>
    </row>
    <row r="65" spans="1:4">
      <c r="A65" s="481" t="s">
        <v>11421</v>
      </c>
      <c r="B65" s="481">
        <v>79</v>
      </c>
      <c r="C65" s="481" t="s">
        <v>11380</v>
      </c>
      <c r="D65" s="481" t="s">
        <v>11422</v>
      </c>
    </row>
    <row r="66" spans="1:4">
      <c r="A66" s="481" t="s">
        <v>11437</v>
      </c>
      <c r="B66" s="481">
        <v>18</v>
      </c>
      <c r="C66" s="481" t="s">
        <v>11380</v>
      </c>
      <c r="D66" s="481" t="s">
        <v>11438</v>
      </c>
    </row>
    <row r="67" spans="1:4">
      <c r="A67" s="481" t="s">
        <v>11449</v>
      </c>
      <c r="B67" s="481">
        <v>179</v>
      </c>
      <c r="C67" s="481" t="s">
        <v>11380</v>
      </c>
      <c r="D67" s="481" t="s">
        <v>11381</v>
      </c>
    </row>
    <row r="68" spans="1:4">
      <c r="A68" s="481" t="s">
        <v>11463</v>
      </c>
      <c r="B68" s="481">
        <v>18</v>
      </c>
      <c r="C68" s="481" t="s">
        <v>11380</v>
      </c>
      <c r="D68" s="481" t="s">
        <v>11464</v>
      </c>
    </row>
    <row r="69" spans="1:4">
      <c r="A69" s="481" t="s">
        <v>11495</v>
      </c>
      <c r="B69" s="481">
        <v>18</v>
      </c>
      <c r="C69" s="481" t="s">
        <v>11380</v>
      </c>
      <c r="D69" s="481" t="s">
        <v>11496</v>
      </c>
    </row>
    <row r="70" spans="1:4">
      <c r="A70" s="481" t="s">
        <v>11541</v>
      </c>
      <c r="B70" s="481">
        <v>18</v>
      </c>
      <c r="C70" s="481" t="s">
        <v>11380</v>
      </c>
      <c r="D70" s="481" t="s">
        <v>11542</v>
      </c>
    </row>
    <row r="71" spans="1:4">
      <c r="A71" s="481" t="s">
        <v>11556</v>
      </c>
      <c r="B71" s="481">
        <v>105</v>
      </c>
      <c r="C71" s="481" t="s">
        <v>11380</v>
      </c>
      <c r="D71" s="481" t="s">
        <v>11557</v>
      </c>
    </row>
    <row r="72" spans="1:4">
      <c r="A72" s="481" t="s">
        <v>11582</v>
      </c>
      <c r="B72" s="481">
        <v>255</v>
      </c>
      <c r="C72" s="481" t="s">
        <v>11380</v>
      </c>
      <c r="D72" s="481" t="s">
        <v>11585</v>
      </c>
    </row>
    <row r="73" spans="1:4">
      <c r="A73" s="481" t="s">
        <v>11586</v>
      </c>
      <c r="B73" s="481">
        <v>18</v>
      </c>
      <c r="C73" s="481" t="s">
        <v>11380</v>
      </c>
      <c r="D73" s="481" t="s">
        <v>11587</v>
      </c>
    </row>
    <row r="74" spans="1:4" s="569" customFormat="1">
      <c r="A74" s="570"/>
      <c r="B74" s="570">
        <f>SUM(B61:B73)</f>
        <v>948</v>
      </c>
      <c r="C74" s="570"/>
      <c r="D74" s="570"/>
    </row>
    <row r="75" spans="1:4">
      <c r="A75" s="481" t="s">
        <v>11356</v>
      </c>
      <c r="B75" s="481">
        <v>366</v>
      </c>
      <c r="C75" s="481" t="s">
        <v>10478</v>
      </c>
      <c r="D75" s="481" t="s">
        <v>11358</v>
      </c>
    </row>
    <row r="76" spans="1:4">
      <c r="A76" s="481" t="s">
        <v>11515</v>
      </c>
      <c r="B76" s="481">
        <v>15</v>
      </c>
      <c r="C76" s="481" t="s">
        <v>11517</v>
      </c>
      <c r="D76" s="481" t="s">
        <v>11518</v>
      </c>
    </row>
    <row r="77" spans="1:4">
      <c r="A77" s="481" t="s">
        <v>11515</v>
      </c>
      <c r="B77" s="481">
        <v>459</v>
      </c>
      <c r="C77" s="481" t="s">
        <v>11517</v>
      </c>
      <c r="D77" s="481" t="s">
        <v>11519</v>
      </c>
    </row>
    <row r="78" spans="1:4" s="569" customFormat="1">
      <c r="A78" s="570"/>
      <c r="B78" s="570">
        <f>SUM(B75:B77)</f>
        <v>840</v>
      </c>
      <c r="C78" s="570"/>
      <c r="D78" s="570"/>
    </row>
    <row r="79" spans="1:4">
      <c r="A79" s="481" t="s">
        <v>11351</v>
      </c>
      <c r="B79" s="481">
        <v>84</v>
      </c>
      <c r="C79" s="481" t="s">
        <v>10474</v>
      </c>
      <c r="D79" s="481" t="s">
        <v>11352</v>
      </c>
    </row>
    <row r="80" spans="1:4">
      <c r="A80" s="481" t="s">
        <v>11353</v>
      </c>
      <c r="B80" s="481">
        <v>60</v>
      </c>
      <c r="C80" s="481" t="s">
        <v>10474</v>
      </c>
      <c r="D80" s="481" t="s">
        <v>11355</v>
      </c>
    </row>
    <row r="81" spans="1:4">
      <c r="A81" s="481" t="s">
        <v>11356</v>
      </c>
      <c r="B81" s="481">
        <v>60</v>
      </c>
      <c r="C81" s="481" t="s">
        <v>10474</v>
      </c>
      <c r="D81" s="481" t="s">
        <v>11357</v>
      </c>
    </row>
    <row r="82" spans="1:4">
      <c r="A82" s="481" t="s">
        <v>8253</v>
      </c>
      <c r="B82" s="481">
        <v>74</v>
      </c>
      <c r="C82" s="481" t="s">
        <v>10474</v>
      </c>
      <c r="D82" s="481" t="s">
        <v>10863</v>
      </c>
    </row>
    <row r="83" spans="1:4">
      <c r="A83" s="481" t="s">
        <v>11368</v>
      </c>
      <c r="B83" s="481">
        <v>28</v>
      </c>
      <c r="C83" s="481" t="s">
        <v>11369</v>
      </c>
      <c r="D83" s="481" t="s">
        <v>11370</v>
      </c>
    </row>
    <row r="84" spans="1:4">
      <c r="A84" s="481" t="s">
        <v>11378</v>
      </c>
      <c r="B84" s="481">
        <v>196</v>
      </c>
      <c r="C84" s="481" t="s">
        <v>11369</v>
      </c>
      <c r="D84" s="481" t="s">
        <v>11379</v>
      </c>
    </row>
    <row r="85" spans="1:4">
      <c r="A85" s="481" t="s">
        <v>11439</v>
      </c>
      <c r="B85" s="481">
        <v>196</v>
      </c>
      <c r="C85" s="481" t="s">
        <v>11369</v>
      </c>
      <c r="D85" s="481" t="s">
        <v>11379</v>
      </c>
    </row>
    <row r="86" spans="1:4">
      <c r="A86" s="481" t="s">
        <v>11450</v>
      </c>
      <c r="B86" s="481">
        <v>44</v>
      </c>
      <c r="C86" s="481" t="s">
        <v>11369</v>
      </c>
      <c r="D86" s="481" t="s">
        <v>11451</v>
      </c>
    </row>
    <row r="87" spans="1:4">
      <c r="A87" s="481" t="s">
        <v>11460</v>
      </c>
      <c r="B87" s="481">
        <v>56</v>
      </c>
      <c r="C87" s="481" t="s">
        <v>11369</v>
      </c>
      <c r="D87" s="481" t="s">
        <v>11461</v>
      </c>
    </row>
    <row r="88" spans="1:4">
      <c r="A88" s="481" t="s">
        <v>11465</v>
      </c>
      <c r="B88" s="481">
        <v>60</v>
      </c>
      <c r="C88" s="481" t="s">
        <v>11369</v>
      </c>
      <c r="D88" s="481" t="s">
        <v>11466</v>
      </c>
    </row>
    <row r="89" spans="1:4">
      <c r="A89" s="481" t="s">
        <v>11471</v>
      </c>
      <c r="B89" s="481">
        <v>28</v>
      </c>
      <c r="C89" s="481" t="s">
        <v>11369</v>
      </c>
      <c r="D89" s="481" t="s">
        <v>11472</v>
      </c>
    </row>
    <row r="90" spans="1:4">
      <c r="A90" s="481" t="s">
        <v>11475</v>
      </c>
      <c r="B90" s="481">
        <v>44</v>
      </c>
      <c r="C90" s="481" t="s">
        <v>11369</v>
      </c>
      <c r="D90" s="481" t="s">
        <v>11476</v>
      </c>
    </row>
    <row r="91" spans="1:4">
      <c r="A91" s="481" t="s">
        <v>11489</v>
      </c>
      <c r="B91" s="481">
        <v>756</v>
      </c>
      <c r="C91" s="481" t="s">
        <v>11369</v>
      </c>
      <c r="D91" s="481" t="s">
        <v>11490</v>
      </c>
    </row>
    <row r="92" spans="1:4">
      <c r="A92" s="481" t="s">
        <v>11491</v>
      </c>
      <c r="B92" s="481">
        <v>44</v>
      </c>
      <c r="C92" s="481" t="s">
        <v>11369</v>
      </c>
      <c r="D92" s="481" t="s">
        <v>11492</v>
      </c>
    </row>
    <row r="93" spans="1:4">
      <c r="A93" s="481" t="s">
        <v>11510</v>
      </c>
      <c r="B93" s="481">
        <v>244</v>
      </c>
      <c r="C93" s="481" t="s">
        <v>11369</v>
      </c>
      <c r="D93" s="481" t="s">
        <v>11511</v>
      </c>
    </row>
    <row r="94" spans="1:4">
      <c r="A94" s="481" t="s">
        <v>11513</v>
      </c>
      <c r="B94" s="481">
        <v>28</v>
      </c>
      <c r="C94" s="481" t="s">
        <v>11369</v>
      </c>
      <c r="D94" s="481" t="s">
        <v>11514</v>
      </c>
    </row>
    <row r="95" spans="1:4">
      <c r="A95" s="481" t="s">
        <v>11515</v>
      </c>
      <c r="B95" s="481">
        <v>144</v>
      </c>
      <c r="C95" s="481" t="s">
        <v>11369</v>
      </c>
      <c r="D95" s="481" t="s">
        <v>11516</v>
      </c>
    </row>
    <row r="96" spans="1:4">
      <c r="A96" s="481" t="s">
        <v>11520</v>
      </c>
      <c r="B96" s="481">
        <v>44</v>
      </c>
      <c r="C96" s="481" t="s">
        <v>11369</v>
      </c>
      <c r="D96" s="481" t="s">
        <v>11521</v>
      </c>
    </row>
    <row r="97" spans="1:8">
      <c r="A97" s="481" t="s">
        <v>11543</v>
      </c>
      <c r="B97" s="481">
        <v>324</v>
      </c>
      <c r="C97" s="481" t="s">
        <v>11369</v>
      </c>
      <c r="D97" s="481" t="s">
        <v>11544</v>
      </c>
    </row>
    <row r="98" spans="1:8">
      <c r="A98" s="481" t="s">
        <v>11554</v>
      </c>
      <c r="B98" s="481">
        <v>28</v>
      </c>
      <c r="C98" s="481" t="s">
        <v>11369</v>
      </c>
      <c r="D98" s="481" t="s">
        <v>11555</v>
      </c>
    </row>
    <row r="99" spans="1:8">
      <c r="A99" s="481" t="s">
        <v>11566</v>
      </c>
      <c r="B99" s="481">
        <v>36</v>
      </c>
      <c r="C99" s="481" t="s">
        <v>11369</v>
      </c>
      <c r="D99" s="481" t="s">
        <v>11571</v>
      </c>
    </row>
    <row r="100" spans="1:8">
      <c r="A100" s="481" t="s">
        <v>11578</v>
      </c>
      <c r="B100" s="481">
        <v>84</v>
      </c>
      <c r="C100" s="481" t="s">
        <v>11369</v>
      </c>
      <c r="D100" s="481" t="s">
        <v>11579</v>
      </c>
    </row>
    <row r="101" spans="1:8" s="569" customFormat="1">
      <c r="A101" s="570"/>
      <c r="B101" s="570">
        <f>SUM(B79:B100)</f>
        <v>2662</v>
      </c>
      <c r="C101" s="570"/>
      <c r="D101" s="570"/>
    </row>
    <row r="102" spans="1:8">
      <c r="A102" s="482"/>
      <c r="B102" s="482"/>
      <c r="C102" s="635"/>
      <c r="D102" s="482"/>
      <c r="E102" s="490"/>
    </row>
    <row r="103" spans="1:8">
      <c r="A103" s="481" t="s">
        <v>11566</v>
      </c>
      <c r="B103" s="481">
        <v>50</v>
      </c>
      <c r="C103" s="667"/>
      <c r="D103" s="481" t="s">
        <v>12869</v>
      </c>
    </row>
    <row r="104" spans="1:8">
      <c r="A104" s="482"/>
      <c r="B104" s="482"/>
      <c r="C104" s="635"/>
      <c r="D104" s="482"/>
      <c r="E104" s="490"/>
    </row>
    <row r="105" spans="1:8">
      <c r="A105" s="482"/>
      <c r="B105" s="482"/>
      <c r="C105" s="635"/>
      <c r="D105" s="482"/>
      <c r="E105" s="490"/>
    </row>
    <row r="106" spans="1:8">
      <c r="A106" s="482"/>
      <c r="B106" s="482"/>
      <c r="C106" s="635"/>
      <c r="D106" s="482"/>
      <c r="E106" s="490"/>
    </row>
    <row r="107" spans="1:8">
      <c r="A107" s="482"/>
      <c r="B107" s="482"/>
      <c r="C107" s="635"/>
      <c r="D107" s="482"/>
      <c r="E107" s="490"/>
    </row>
    <row r="108" spans="1:8">
      <c r="A108" s="482"/>
      <c r="B108" s="482"/>
      <c r="C108" s="635"/>
      <c r="D108" s="482"/>
      <c r="E108" s="490"/>
    </row>
    <row r="109" spans="1:8">
      <c r="A109" s="482"/>
      <c r="B109" s="482"/>
      <c r="C109" s="635"/>
      <c r="D109" s="482"/>
      <c r="E109" s="490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7" customFormat="1" ht="6.75" customHeight="1">
      <c r="E111" s="633"/>
      <c r="F111" s="633"/>
    </row>
    <row r="112" spans="1:8">
      <c r="A112" s="483" t="s">
        <v>11343</v>
      </c>
      <c r="C112" s="483">
        <v>18000</v>
      </c>
      <c r="D112" s="490"/>
      <c r="H112" s="483" t="s">
        <v>11344</v>
      </c>
    </row>
    <row r="113" spans="1:8">
      <c r="A113" s="483" t="s">
        <v>11343</v>
      </c>
      <c r="C113" s="483">
        <v>26897</v>
      </c>
      <c r="H113" s="483" t="s">
        <v>11345</v>
      </c>
    </row>
    <row r="114" spans="1:8">
      <c r="A114" s="483" t="s">
        <v>11343</v>
      </c>
      <c r="C114" s="483">
        <v>22362</v>
      </c>
      <c r="H114" s="483" t="s">
        <v>11346</v>
      </c>
    </row>
    <row r="115" spans="1:8" ht="49.5">
      <c r="A115" s="483" t="s">
        <v>11343</v>
      </c>
      <c r="C115" s="483">
        <v>30000</v>
      </c>
      <c r="E115" s="329"/>
      <c r="F115" s="329"/>
      <c r="H115" s="489" t="s">
        <v>11347</v>
      </c>
    </row>
    <row r="116" spans="1:8">
      <c r="A116" s="483" t="s">
        <v>11348</v>
      </c>
      <c r="E116" s="329">
        <v>18</v>
      </c>
      <c r="F116" s="329">
        <v>2227</v>
      </c>
      <c r="G116" s="483" t="s">
        <v>10486</v>
      </c>
      <c r="H116" s="483" t="s">
        <v>11349</v>
      </c>
    </row>
    <row r="117" spans="1:8">
      <c r="A117" s="483" t="s">
        <v>11348</v>
      </c>
      <c r="E117" s="483">
        <v>32</v>
      </c>
      <c r="F117" s="329">
        <v>2195</v>
      </c>
      <c r="G117" s="483" t="s">
        <v>10495</v>
      </c>
      <c r="H117" s="483" t="s">
        <v>11350</v>
      </c>
    </row>
    <row r="118" spans="1:8">
      <c r="A118" s="483" t="s">
        <v>11351</v>
      </c>
      <c r="E118" s="483">
        <v>84</v>
      </c>
      <c r="F118" s="329">
        <v>2111</v>
      </c>
      <c r="G118" s="483" t="s">
        <v>10474</v>
      </c>
      <c r="H118" s="483" t="s">
        <v>11352</v>
      </c>
    </row>
    <row r="119" spans="1:8">
      <c r="A119" s="483" t="s">
        <v>11353</v>
      </c>
      <c r="C119" s="483">
        <v>61454</v>
      </c>
      <c r="D119" s="490"/>
      <c r="E119" s="490"/>
      <c r="H119" s="483" t="s">
        <v>11354</v>
      </c>
    </row>
    <row r="120" spans="1:8">
      <c r="A120" s="483" t="s">
        <v>11353</v>
      </c>
      <c r="E120" s="483">
        <v>60</v>
      </c>
      <c r="F120" s="329">
        <v>2051</v>
      </c>
      <c r="G120" s="483" t="s">
        <v>10474</v>
      </c>
      <c r="H120" s="483" t="s">
        <v>11355</v>
      </c>
    </row>
    <row r="121" spans="1:8">
      <c r="A121" s="483" t="s">
        <v>11356</v>
      </c>
      <c r="E121" s="483">
        <v>60</v>
      </c>
      <c r="F121" s="329">
        <v>1991</v>
      </c>
      <c r="G121" s="483" t="s">
        <v>10474</v>
      </c>
      <c r="H121" s="483" t="s">
        <v>11357</v>
      </c>
    </row>
    <row r="122" spans="1:8">
      <c r="A122" s="483" t="s">
        <v>11356</v>
      </c>
      <c r="E122" s="329">
        <v>366</v>
      </c>
      <c r="F122" s="329">
        <v>1625</v>
      </c>
      <c r="G122" s="483" t="s">
        <v>10478</v>
      </c>
      <c r="H122" s="483" t="s">
        <v>11358</v>
      </c>
    </row>
    <row r="123" spans="1:8">
      <c r="A123" s="483" t="s">
        <v>11359</v>
      </c>
      <c r="C123" s="483">
        <v>10000</v>
      </c>
      <c r="D123" s="490"/>
      <c r="E123" s="490"/>
      <c r="H123" s="483" t="s">
        <v>11360</v>
      </c>
    </row>
    <row r="124" spans="1:8">
      <c r="A124" s="483" t="s">
        <v>8253</v>
      </c>
      <c r="E124" s="329">
        <v>1458</v>
      </c>
      <c r="F124" s="329">
        <v>167</v>
      </c>
      <c r="G124" s="483" t="s">
        <v>10482</v>
      </c>
      <c r="H124" s="483" t="s">
        <v>11361</v>
      </c>
    </row>
    <row r="125" spans="1:8">
      <c r="A125" s="483" t="s">
        <v>8253</v>
      </c>
      <c r="D125" s="483">
        <v>5000</v>
      </c>
      <c r="E125" s="329"/>
      <c r="F125" s="329">
        <v>5167</v>
      </c>
      <c r="H125" s="483" t="s">
        <v>10485</v>
      </c>
    </row>
    <row r="126" spans="1:8">
      <c r="A126" s="483" t="s">
        <v>8253</v>
      </c>
      <c r="E126" s="483">
        <v>74</v>
      </c>
      <c r="F126" s="329">
        <v>5093</v>
      </c>
      <c r="G126" s="483" t="s">
        <v>10474</v>
      </c>
      <c r="H126" s="483" t="s">
        <v>10863</v>
      </c>
    </row>
    <row r="127" spans="1:8">
      <c r="A127" s="483" t="s">
        <v>11362</v>
      </c>
      <c r="E127" s="329">
        <v>135</v>
      </c>
      <c r="F127" s="329">
        <v>4958</v>
      </c>
      <c r="G127" s="483" t="s">
        <v>10495</v>
      </c>
      <c r="H127" s="483" t="s">
        <v>11363</v>
      </c>
    </row>
    <row r="128" spans="1:8">
      <c r="A128" s="483" t="s">
        <v>11362</v>
      </c>
      <c r="E128" s="329">
        <v>210</v>
      </c>
      <c r="F128" s="329">
        <v>4748</v>
      </c>
      <c r="G128" s="483" t="s">
        <v>10495</v>
      </c>
      <c r="H128" s="483" t="s">
        <v>11363</v>
      </c>
    </row>
    <row r="129" spans="1:8">
      <c r="A129" s="483" t="s">
        <v>11364</v>
      </c>
      <c r="E129" s="329">
        <v>189</v>
      </c>
      <c r="F129" s="329">
        <v>4559</v>
      </c>
      <c r="G129" s="329" t="s">
        <v>10498</v>
      </c>
      <c r="H129" s="483" t="s">
        <v>11365</v>
      </c>
    </row>
    <row r="130" spans="1:8">
      <c r="A130" s="483" t="s">
        <v>11366</v>
      </c>
      <c r="C130" s="483">
        <v>17000</v>
      </c>
      <c r="H130" s="483" t="s">
        <v>11367</v>
      </c>
    </row>
    <row r="131" spans="1:8">
      <c r="A131" s="483" t="s">
        <v>11368</v>
      </c>
      <c r="E131" s="483">
        <v>28</v>
      </c>
      <c r="F131" s="329">
        <v>4531</v>
      </c>
      <c r="G131" s="483" t="s">
        <v>11369</v>
      </c>
      <c r="H131" s="483" t="s">
        <v>11370</v>
      </c>
    </row>
    <row r="132" spans="1:8">
      <c r="A132" s="483" t="s">
        <v>11371</v>
      </c>
      <c r="C132" s="483">
        <v>18000</v>
      </c>
      <c r="D132" s="490"/>
      <c r="H132" s="483" t="s">
        <v>11372</v>
      </c>
    </row>
    <row r="133" spans="1:8">
      <c r="A133" s="483" t="s">
        <v>11371</v>
      </c>
      <c r="C133" s="483">
        <v>29647</v>
      </c>
      <c r="H133" s="483" t="s">
        <v>11373</v>
      </c>
    </row>
    <row r="134" spans="1:8">
      <c r="A134" s="483" t="s">
        <v>11374</v>
      </c>
      <c r="C134" s="483">
        <v>31556</v>
      </c>
      <c r="H134" s="483" t="s">
        <v>11375</v>
      </c>
    </row>
    <row r="135" spans="1:8" ht="214.5">
      <c r="A135" s="483" t="s">
        <v>11376</v>
      </c>
      <c r="C135" s="483">
        <v>20030</v>
      </c>
      <c r="H135" s="489" t="s">
        <v>11377</v>
      </c>
    </row>
    <row r="136" spans="1:8">
      <c r="A136" s="483" t="s">
        <v>11378</v>
      </c>
      <c r="E136" s="483">
        <v>196</v>
      </c>
      <c r="F136" s="329">
        <v>4335</v>
      </c>
      <c r="G136" s="483" t="s">
        <v>11369</v>
      </c>
      <c r="H136" s="483" t="s">
        <v>11379</v>
      </c>
    </row>
    <row r="137" spans="1:8">
      <c r="A137" s="483" t="s">
        <v>8273</v>
      </c>
      <c r="E137" s="483">
        <v>89</v>
      </c>
      <c r="F137" s="329">
        <v>4246</v>
      </c>
      <c r="G137" s="483" t="s">
        <v>11380</v>
      </c>
      <c r="H137" s="483" t="s">
        <v>11381</v>
      </c>
    </row>
    <row r="138" spans="1:8">
      <c r="A138" s="483" t="s">
        <v>11382</v>
      </c>
      <c r="C138" s="483">
        <v>10000</v>
      </c>
      <c r="D138" s="490">
        <v>10000</v>
      </c>
      <c r="E138" s="490"/>
      <c r="H138" s="483" t="s">
        <v>11383</v>
      </c>
    </row>
    <row r="139" spans="1:8">
      <c r="A139" s="483" t="s">
        <v>11384</v>
      </c>
      <c r="E139" s="329">
        <v>364</v>
      </c>
      <c r="F139" s="329">
        <v>3882</v>
      </c>
      <c r="G139" s="483" t="s">
        <v>11385</v>
      </c>
      <c r="H139" s="483" t="s">
        <v>11386</v>
      </c>
    </row>
    <row r="140" spans="1:8">
      <c r="A140" s="483" t="s">
        <v>11387</v>
      </c>
      <c r="C140" s="483">
        <v>8000</v>
      </c>
      <c r="D140" s="490">
        <v>2000</v>
      </c>
      <c r="E140" s="490"/>
      <c r="H140" s="483" t="s">
        <v>11388</v>
      </c>
    </row>
    <row r="141" spans="1:8" ht="49.5">
      <c r="A141" s="483" t="s">
        <v>11389</v>
      </c>
      <c r="C141" s="483">
        <v>16000</v>
      </c>
      <c r="E141" s="329"/>
      <c r="F141" s="329"/>
      <c r="H141" s="489" t="s">
        <v>11390</v>
      </c>
    </row>
    <row r="142" spans="1:8">
      <c r="A142" s="483" t="s">
        <v>11391</v>
      </c>
      <c r="E142" s="329">
        <v>1458</v>
      </c>
      <c r="F142" s="329">
        <v>2424</v>
      </c>
      <c r="G142" s="483" t="s">
        <v>11392</v>
      </c>
      <c r="H142" s="483" t="s">
        <v>11393</v>
      </c>
    </row>
    <row r="143" spans="1:8" ht="264">
      <c r="A143" s="483" t="s">
        <v>11394</v>
      </c>
      <c r="C143" s="483">
        <v>277060</v>
      </c>
      <c r="H143" s="489" t="s">
        <v>11395</v>
      </c>
    </row>
    <row r="144" spans="1:8">
      <c r="A144" s="483" t="s">
        <v>8286</v>
      </c>
      <c r="E144" s="329">
        <v>18</v>
      </c>
      <c r="F144" s="329">
        <v>2406</v>
      </c>
      <c r="G144" s="483" t="s">
        <v>11380</v>
      </c>
      <c r="H144" s="483" t="s">
        <v>11396</v>
      </c>
    </row>
    <row r="145" spans="1:8">
      <c r="A145" s="483" t="s">
        <v>8286</v>
      </c>
      <c r="E145" s="483">
        <v>32</v>
      </c>
      <c r="F145" s="329">
        <v>2374</v>
      </c>
      <c r="G145" s="483" t="s">
        <v>11397</v>
      </c>
      <c r="H145" s="483" t="s">
        <v>11398</v>
      </c>
    </row>
    <row r="146" spans="1:8">
      <c r="A146" s="483" t="s">
        <v>8286</v>
      </c>
      <c r="E146" s="329">
        <v>115</v>
      </c>
      <c r="F146" s="329">
        <v>2259</v>
      </c>
      <c r="G146" s="483" t="s">
        <v>11380</v>
      </c>
      <c r="H146" s="483" t="s">
        <v>11399</v>
      </c>
    </row>
    <row r="147" spans="1:8">
      <c r="A147" s="483" t="s">
        <v>8286</v>
      </c>
      <c r="C147" s="483">
        <v>2000</v>
      </c>
      <c r="D147" s="490"/>
      <c r="E147" s="490"/>
      <c r="H147" s="483" t="s">
        <v>11400</v>
      </c>
    </row>
    <row r="148" spans="1:8">
      <c r="A148" s="483" t="s">
        <v>8286</v>
      </c>
      <c r="C148" s="483">
        <v>61454</v>
      </c>
      <c r="D148" s="490"/>
      <c r="E148" s="490"/>
      <c r="H148" s="483" t="s">
        <v>11401</v>
      </c>
    </row>
    <row r="149" spans="1:8">
      <c r="A149" s="483" t="s">
        <v>11402</v>
      </c>
      <c r="E149" s="483">
        <v>200</v>
      </c>
      <c r="F149" s="329">
        <v>2059</v>
      </c>
      <c r="G149" s="483" t="s">
        <v>11397</v>
      </c>
      <c r="H149" s="483" t="s">
        <v>11403</v>
      </c>
    </row>
    <row r="150" spans="1:8">
      <c r="A150" s="483" t="s">
        <v>11402</v>
      </c>
      <c r="C150" s="483">
        <v>17000</v>
      </c>
      <c r="H150" s="483" t="s">
        <v>11404</v>
      </c>
    </row>
    <row r="151" spans="1:8">
      <c r="A151" s="483" t="s">
        <v>11405</v>
      </c>
      <c r="C151" s="483">
        <v>19000</v>
      </c>
      <c r="D151" s="490"/>
      <c r="H151" s="483" t="s">
        <v>11406</v>
      </c>
    </row>
    <row r="152" spans="1:8">
      <c r="A152" s="483" t="s">
        <v>11405</v>
      </c>
      <c r="C152" s="483">
        <v>29647</v>
      </c>
      <c r="H152" s="483" t="s">
        <v>11407</v>
      </c>
    </row>
    <row r="153" spans="1:8">
      <c r="A153" s="483" t="s">
        <v>11405</v>
      </c>
      <c r="E153" s="329">
        <v>1507</v>
      </c>
      <c r="F153" s="329">
        <v>552</v>
      </c>
      <c r="G153" s="329" t="s">
        <v>11408</v>
      </c>
      <c r="H153" s="483" t="s">
        <v>11409</v>
      </c>
    </row>
    <row r="154" spans="1:8">
      <c r="A154" s="483" t="s">
        <v>11410</v>
      </c>
      <c r="C154" s="483">
        <v>28440</v>
      </c>
      <c r="H154" s="483" t="s">
        <v>11411</v>
      </c>
    </row>
    <row r="155" spans="1:8">
      <c r="A155" s="483" t="s">
        <v>11412</v>
      </c>
      <c r="C155" s="483">
        <v>61454</v>
      </c>
      <c r="D155" s="490"/>
      <c r="E155" s="490"/>
      <c r="H155" s="483" t="s">
        <v>11413</v>
      </c>
    </row>
    <row r="156" spans="1:8">
      <c r="A156" s="483" t="s">
        <v>11414</v>
      </c>
      <c r="D156" s="483">
        <v>5000</v>
      </c>
      <c r="E156" s="329"/>
      <c r="F156" s="329">
        <v>5552</v>
      </c>
      <c r="H156" s="483" t="s">
        <v>11415</v>
      </c>
    </row>
    <row r="157" spans="1:8">
      <c r="A157" s="483" t="s">
        <v>11414</v>
      </c>
      <c r="E157" s="329">
        <v>220</v>
      </c>
      <c r="F157" s="329">
        <v>5332</v>
      </c>
      <c r="G157" s="483" t="s">
        <v>11397</v>
      </c>
      <c r="H157" s="483" t="s">
        <v>11416</v>
      </c>
    </row>
    <row r="158" spans="1:8">
      <c r="A158" s="483" t="s">
        <v>11414</v>
      </c>
      <c r="E158" s="329">
        <v>190</v>
      </c>
      <c r="F158" s="329">
        <v>5142</v>
      </c>
      <c r="G158" s="483" t="s">
        <v>11397</v>
      </c>
      <c r="H158" s="483" t="s">
        <v>11416</v>
      </c>
    </row>
    <row r="159" spans="1:8">
      <c r="A159" s="483" t="s">
        <v>11417</v>
      </c>
      <c r="E159" s="329">
        <v>1458</v>
      </c>
      <c r="F159" s="329">
        <v>3684</v>
      </c>
      <c r="G159" s="483" t="s">
        <v>11392</v>
      </c>
      <c r="H159" s="483" t="s">
        <v>11418</v>
      </c>
    </row>
    <row r="160" spans="1:8" ht="33">
      <c r="A160" s="483" t="s">
        <v>11419</v>
      </c>
      <c r="C160" s="483">
        <v>6000</v>
      </c>
      <c r="F160" s="329"/>
      <c r="H160" s="489" t="s">
        <v>11420</v>
      </c>
    </row>
    <row r="161" spans="1:8">
      <c r="A161" s="483" t="s">
        <v>11421</v>
      </c>
      <c r="E161" s="329">
        <v>79</v>
      </c>
      <c r="F161" s="329">
        <v>3605</v>
      </c>
      <c r="G161" s="483" t="s">
        <v>11380</v>
      </c>
      <c r="H161" s="483" t="s">
        <v>11422</v>
      </c>
    </row>
    <row r="162" spans="1:8">
      <c r="A162" s="483" t="s">
        <v>11423</v>
      </c>
      <c r="C162" s="483">
        <v>17000</v>
      </c>
      <c r="H162" s="483" t="s">
        <v>11424</v>
      </c>
    </row>
    <row r="163" spans="1:8">
      <c r="A163" s="483" t="s">
        <v>11425</v>
      </c>
      <c r="C163" s="483">
        <v>53000</v>
      </c>
      <c r="D163" s="490"/>
      <c r="H163" s="483" t="s">
        <v>11426</v>
      </c>
    </row>
    <row r="164" spans="1:8">
      <c r="A164" s="483" t="s">
        <v>11425</v>
      </c>
      <c r="C164" s="483">
        <v>29647</v>
      </c>
      <c r="H164" s="483" t="s">
        <v>11427</v>
      </c>
    </row>
    <row r="165" spans="1:8">
      <c r="A165" s="483" t="s">
        <v>11425</v>
      </c>
      <c r="C165" s="483">
        <v>61454</v>
      </c>
      <c r="D165" s="490"/>
      <c r="E165" s="490"/>
      <c r="H165" s="483" t="s">
        <v>11428</v>
      </c>
    </row>
    <row r="166" spans="1:8">
      <c r="A166" s="483" t="s">
        <v>11425</v>
      </c>
      <c r="E166" s="329">
        <v>189</v>
      </c>
      <c r="F166" s="329">
        <v>3416</v>
      </c>
      <c r="G166" s="329" t="s">
        <v>11429</v>
      </c>
      <c r="H166" s="483" t="s">
        <v>11430</v>
      </c>
    </row>
    <row r="167" spans="1:8">
      <c r="A167" s="483" t="s">
        <v>11431</v>
      </c>
      <c r="E167" s="329">
        <v>265</v>
      </c>
      <c r="F167" s="329">
        <v>3151</v>
      </c>
      <c r="G167" s="483" t="s">
        <v>11397</v>
      </c>
      <c r="H167" s="483" t="s">
        <v>11432</v>
      </c>
    </row>
    <row r="168" spans="1:8">
      <c r="A168" s="483" t="s">
        <v>11431</v>
      </c>
      <c r="E168" s="329">
        <v>320</v>
      </c>
      <c r="F168" s="329">
        <v>2831</v>
      </c>
      <c r="G168" s="483" t="s">
        <v>11397</v>
      </c>
      <c r="H168" s="483" t="s">
        <v>11432</v>
      </c>
    </row>
    <row r="169" spans="1:8">
      <c r="A169" s="483" t="s">
        <v>11433</v>
      </c>
      <c r="E169" s="329">
        <v>1458</v>
      </c>
      <c r="F169" s="329">
        <v>1373</v>
      </c>
      <c r="G169" s="483" t="s">
        <v>11392</v>
      </c>
      <c r="H169" s="483" t="s">
        <v>11434</v>
      </c>
    </row>
    <row r="170" spans="1:8">
      <c r="A170" s="483" t="s">
        <v>11435</v>
      </c>
      <c r="C170" s="483">
        <v>17000</v>
      </c>
      <c r="H170" s="483" t="s">
        <v>11436</v>
      </c>
    </row>
    <row r="171" spans="1:8">
      <c r="A171" s="483" t="s">
        <v>11437</v>
      </c>
      <c r="E171" s="329">
        <v>18</v>
      </c>
      <c r="F171" s="329">
        <v>1355</v>
      </c>
      <c r="G171" s="483" t="s">
        <v>11380</v>
      </c>
      <c r="H171" s="483" t="s">
        <v>11438</v>
      </c>
    </row>
    <row r="172" spans="1:8">
      <c r="A172" s="483" t="s">
        <v>11439</v>
      </c>
      <c r="C172" s="483">
        <v>29647</v>
      </c>
      <c r="H172" s="483" t="s">
        <v>11440</v>
      </c>
    </row>
    <row r="173" spans="1:8">
      <c r="A173" s="483" t="s">
        <v>11439</v>
      </c>
      <c r="C173" s="483">
        <v>17624</v>
      </c>
      <c r="H173" s="483" t="s">
        <v>11441</v>
      </c>
    </row>
    <row r="174" spans="1:8">
      <c r="A174" s="483" t="s">
        <v>11439</v>
      </c>
      <c r="E174" s="483">
        <v>196</v>
      </c>
      <c r="F174" s="329">
        <v>1159</v>
      </c>
      <c r="G174" s="483" t="s">
        <v>11369</v>
      </c>
      <c r="H174" s="483" t="s">
        <v>11379</v>
      </c>
    </row>
    <row r="175" spans="1:8">
      <c r="A175" s="483" t="s">
        <v>11442</v>
      </c>
      <c r="C175" s="483">
        <v>61454</v>
      </c>
      <c r="D175" s="490"/>
      <c r="E175" s="490"/>
      <c r="H175" s="483" t="s">
        <v>11443</v>
      </c>
    </row>
    <row r="176" spans="1:8">
      <c r="A176" s="483" t="s">
        <v>11442</v>
      </c>
      <c r="C176" s="483">
        <v>4515</v>
      </c>
      <c r="H176" s="483" t="s">
        <v>11444</v>
      </c>
    </row>
    <row r="177" spans="1:8">
      <c r="A177" s="483" t="s">
        <v>11445</v>
      </c>
      <c r="E177" s="329">
        <v>195</v>
      </c>
      <c r="F177" s="329">
        <v>964</v>
      </c>
      <c r="G177" s="483" t="s">
        <v>11397</v>
      </c>
      <c r="H177" s="483" t="s">
        <v>11446</v>
      </c>
    </row>
    <row r="178" spans="1:8">
      <c r="A178" s="483" t="s">
        <v>11445</v>
      </c>
      <c r="E178" s="329">
        <v>20</v>
      </c>
      <c r="F178" s="329">
        <v>944</v>
      </c>
      <c r="G178" s="483" t="s">
        <v>11397</v>
      </c>
      <c r="H178" s="483" t="s">
        <v>11446</v>
      </c>
    </row>
    <row r="179" spans="1:8">
      <c r="A179" s="483" t="s">
        <v>11447</v>
      </c>
      <c r="D179" s="483">
        <v>5000</v>
      </c>
      <c r="E179" s="329"/>
      <c r="F179" s="329">
        <v>5944</v>
      </c>
      <c r="H179" s="483" t="s">
        <v>11415</v>
      </c>
    </row>
    <row r="180" spans="1:8">
      <c r="A180" s="483" t="s">
        <v>11447</v>
      </c>
      <c r="E180" s="329">
        <v>1458</v>
      </c>
      <c r="F180" s="329">
        <v>4486</v>
      </c>
      <c r="G180" s="483" t="s">
        <v>11392</v>
      </c>
      <c r="H180" s="483" t="s">
        <v>11448</v>
      </c>
    </row>
    <row r="181" spans="1:8">
      <c r="A181" s="483" t="s">
        <v>11449</v>
      </c>
      <c r="E181" s="483">
        <v>179</v>
      </c>
      <c r="F181" s="329">
        <v>4307</v>
      </c>
      <c r="G181" s="483" t="s">
        <v>11380</v>
      </c>
      <c r="H181" s="483" t="s">
        <v>11381</v>
      </c>
    </row>
    <row r="182" spans="1:8">
      <c r="A182" s="483" t="s">
        <v>11450</v>
      </c>
      <c r="E182" s="483">
        <v>44</v>
      </c>
      <c r="F182" s="329">
        <v>4263</v>
      </c>
      <c r="G182" s="483" t="s">
        <v>11369</v>
      </c>
      <c r="H182" s="483" t="s">
        <v>11451</v>
      </c>
    </row>
    <row r="183" spans="1:8">
      <c r="A183" s="483" t="s">
        <v>11452</v>
      </c>
      <c r="C183" s="483">
        <v>17000</v>
      </c>
      <c r="H183" s="483" t="s">
        <v>11453</v>
      </c>
    </row>
    <row r="184" spans="1:8">
      <c r="A184" s="483" t="s">
        <v>11454</v>
      </c>
      <c r="C184" s="483">
        <v>29647</v>
      </c>
      <c r="H184" s="483" t="s">
        <v>11455</v>
      </c>
    </row>
    <row r="185" spans="1:8">
      <c r="A185" s="483" t="s">
        <v>11454</v>
      </c>
      <c r="C185" s="483">
        <v>61454</v>
      </c>
      <c r="D185" s="490"/>
      <c r="E185" s="490"/>
      <c r="H185" s="483" t="s">
        <v>11456</v>
      </c>
    </row>
    <row r="186" spans="1:8">
      <c r="A186" s="483" t="s">
        <v>11454</v>
      </c>
      <c r="C186" s="483">
        <v>21491</v>
      </c>
      <c r="H186" s="483" t="s">
        <v>11457</v>
      </c>
    </row>
    <row r="187" spans="1:8">
      <c r="A187" s="483" t="s">
        <v>11458</v>
      </c>
      <c r="E187" s="329">
        <v>189</v>
      </c>
      <c r="F187" s="329">
        <v>4074</v>
      </c>
      <c r="G187" s="329" t="s">
        <v>11429</v>
      </c>
      <c r="H187" s="483" t="s">
        <v>11459</v>
      </c>
    </row>
    <row r="188" spans="1:8">
      <c r="A188" s="483" t="s">
        <v>11460</v>
      </c>
      <c r="E188" s="483">
        <v>56</v>
      </c>
      <c r="F188" s="329">
        <v>4018</v>
      </c>
      <c r="G188" s="483" t="s">
        <v>11369</v>
      </c>
      <c r="H188" s="483" t="s">
        <v>11461</v>
      </c>
    </row>
    <row r="189" spans="1:8">
      <c r="A189" s="483" t="s">
        <v>11460</v>
      </c>
      <c r="E189" s="329">
        <v>1458</v>
      </c>
      <c r="F189" s="329">
        <v>2560</v>
      </c>
      <c r="G189" s="483" t="s">
        <v>11392</v>
      </c>
      <c r="H189" s="483" t="s">
        <v>11462</v>
      </c>
    </row>
    <row r="190" spans="1:8">
      <c r="A190" s="483" t="s">
        <v>11463</v>
      </c>
      <c r="E190" s="329">
        <v>18</v>
      </c>
      <c r="F190" s="329">
        <v>2542</v>
      </c>
      <c r="G190" s="483" t="s">
        <v>11380</v>
      </c>
      <c r="H190" s="483" t="s">
        <v>11464</v>
      </c>
    </row>
    <row r="191" spans="1:8">
      <c r="A191" s="483" t="s">
        <v>11465</v>
      </c>
      <c r="E191" s="483">
        <v>60</v>
      </c>
      <c r="F191" s="329">
        <v>2482</v>
      </c>
      <c r="G191" s="483" t="s">
        <v>11369</v>
      </c>
      <c r="H191" s="483" t="s">
        <v>11466</v>
      </c>
    </row>
    <row r="192" spans="1:8">
      <c r="A192" s="483" t="s">
        <v>11467</v>
      </c>
      <c r="E192" s="329">
        <v>200</v>
      </c>
      <c r="F192" s="329">
        <v>2282</v>
      </c>
      <c r="G192" s="483" t="s">
        <v>11397</v>
      </c>
      <c r="H192" s="483" t="s">
        <v>11468</v>
      </c>
    </row>
    <row r="193" spans="1:8">
      <c r="A193" s="483" t="s">
        <v>11467</v>
      </c>
      <c r="C193" s="483">
        <v>18000</v>
      </c>
      <c r="D193" s="490"/>
      <c r="H193" s="483" t="s">
        <v>11469</v>
      </c>
    </row>
    <row r="194" spans="1:8">
      <c r="A194" s="483" t="s">
        <v>11467</v>
      </c>
      <c r="C194" s="483">
        <v>29647</v>
      </c>
      <c r="H194" s="483" t="s">
        <v>11470</v>
      </c>
    </row>
    <row r="195" spans="1:8">
      <c r="A195" s="483" t="s">
        <v>11471</v>
      </c>
      <c r="E195" s="483">
        <v>28</v>
      </c>
      <c r="F195" s="329">
        <v>2254</v>
      </c>
      <c r="G195" s="483" t="s">
        <v>11369</v>
      </c>
      <c r="H195" s="483" t="s">
        <v>11472</v>
      </c>
    </row>
    <row r="196" spans="1:8" ht="49.5">
      <c r="A196" s="483" t="s">
        <v>11473</v>
      </c>
      <c r="C196" s="483">
        <v>30000</v>
      </c>
      <c r="H196" s="489" t="s">
        <v>11474</v>
      </c>
    </row>
    <row r="197" spans="1:8">
      <c r="A197" s="483" t="s">
        <v>11475</v>
      </c>
      <c r="E197" s="483">
        <v>44</v>
      </c>
      <c r="F197" s="329">
        <v>2210</v>
      </c>
      <c r="G197" s="483" t="s">
        <v>11369</v>
      </c>
      <c r="H197" s="483" t="s">
        <v>11476</v>
      </c>
    </row>
    <row r="198" spans="1:8">
      <c r="A198" s="483" t="s">
        <v>11477</v>
      </c>
      <c r="E198" s="329">
        <v>250</v>
      </c>
      <c r="F198" s="329">
        <v>1960</v>
      </c>
      <c r="G198" s="483" t="s">
        <v>11397</v>
      </c>
      <c r="H198" s="483" t="s">
        <v>11478</v>
      </c>
    </row>
    <row r="199" spans="1:8">
      <c r="A199" s="483" t="s">
        <v>11477</v>
      </c>
      <c r="E199" s="329">
        <v>55</v>
      </c>
      <c r="F199" s="329">
        <v>1905</v>
      </c>
      <c r="G199" s="483" t="s">
        <v>11397</v>
      </c>
      <c r="H199" s="483" t="s">
        <v>11478</v>
      </c>
    </row>
    <row r="200" spans="1:8">
      <c r="A200" s="483" t="s">
        <v>11477</v>
      </c>
      <c r="E200" s="329">
        <v>70</v>
      </c>
      <c r="F200" s="329">
        <v>1835</v>
      </c>
      <c r="G200" s="483" t="s">
        <v>11397</v>
      </c>
      <c r="H200" s="483" t="s">
        <v>11479</v>
      </c>
    </row>
    <row r="201" spans="1:8">
      <c r="A201" s="483" t="s">
        <v>11477</v>
      </c>
      <c r="E201" s="329">
        <v>235</v>
      </c>
      <c r="F201" s="329">
        <v>1600</v>
      </c>
      <c r="G201" s="483" t="s">
        <v>11397</v>
      </c>
      <c r="H201" s="483" t="s">
        <v>11479</v>
      </c>
    </row>
    <row r="202" spans="1:8">
      <c r="A202" s="483" t="s">
        <v>11480</v>
      </c>
      <c r="E202" s="329">
        <v>225</v>
      </c>
      <c r="F202" s="329">
        <v>1375</v>
      </c>
      <c r="G202" s="483" t="s">
        <v>11397</v>
      </c>
      <c r="H202" s="483" t="s">
        <v>11481</v>
      </c>
    </row>
    <row r="203" spans="1:8">
      <c r="A203" s="483" t="s">
        <v>11480</v>
      </c>
      <c r="E203" s="329">
        <v>245</v>
      </c>
      <c r="F203" s="329">
        <v>1130</v>
      </c>
      <c r="G203" s="483" t="s">
        <v>11397</v>
      </c>
      <c r="H203" s="483" t="s">
        <v>11481</v>
      </c>
    </row>
    <row r="204" spans="1:8">
      <c r="A204" s="483" t="s">
        <v>11482</v>
      </c>
      <c r="D204" s="483">
        <v>5000</v>
      </c>
      <c r="E204" s="329"/>
      <c r="F204" s="329">
        <v>6130</v>
      </c>
      <c r="H204" s="483" t="s">
        <v>11415</v>
      </c>
    </row>
    <row r="205" spans="1:8">
      <c r="A205" s="483" t="s">
        <v>11482</v>
      </c>
      <c r="E205" s="329">
        <v>1458</v>
      </c>
      <c r="F205" s="329">
        <v>4672</v>
      </c>
      <c r="G205" s="483" t="s">
        <v>11392</v>
      </c>
      <c r="H205" s="483" t="s">
        <v>11483</v>
      </c>
    </row>
    <row r="206" spans="1:8">
      <c r="A206" s="483" t="s">
        <v>11482</v>
      </c>
      <c r="E206" s="329">
        <v>178</v>
      </c>
      <c r="F206" s="329">
        <v>4494</v>
      </c>
      <c r="G206" s="329" t="s">
        <v>11429</v>
      </c>
      <c r="H206" s="483" t="s">
        <v>11484</v>
      </c>
    </row>
    <row r="207" spans="1:8">
      <c r="A207" s="483" t="s">
        <v>11485</v>
      </c>
      <c r="E207" s="329">
        <v>300</v>
      </c>
      <c r="F207" s="329">
        <v>4184</v>
      </c>
      <c r="G207" s="483" t="s">
        <v>11397</v>
      </c>
      <c r="H207" s="483" t="s">
        <v>11478</v>
      </c>
    </row>
    <row r="208" spans="1:8">
      <c r="A208" s="483" t="s">
        <v>11485</v>
      </c>
      <c r="E208" s="329">
        <v>290</v>
      </c>
      <c r="F208" s="329">
        <v>3894</v>
      </c>
      <c r="G208" s="483" t="s">
        <v>11397</v>
      </c>
      <c r="H208" s="483" t="s">
        <v>11478</v>
      </c>
    </row>
    <row r="209" spans="1:8">
      <c r="E209" s="329"/>
      <c r="F209" s="329"/>
      <c r="H209" s="490" t="s">
        <v>11486</v>
      </c>
    </row>
    <row r="210" spans="1:8">
      <c r="A210" s="483" t="s">
        <v>11487</v>
      </c>
      <c r="C210" s="483">
        <v>17000</v>
      </c>
      <c r="H210" s="483" t="s">
        <v>11488</v>
      </c>
    </row>
    <row r="211" spans="1:8">
      <c r="A211" s="483" t="s">
        <v>11489</v>
      </c>
      <c r="E211" s="483">
        <v>756</v>
      </c>
      <c r="F211" s="329">
        <v>3138</v>
      </c>
      <c r="G211" s="483" t="s">
        <v>11369</v>
      </c>
      <c r="H211" s="483" t="s">
        <v>11490</v>
      </c>
    </row>
    <row r="212" spans="1:8">
      <c r="A212" s="483" t="s">
        <v>11491</v>
      </c>
      <c r="E212" s="483">
        <v>44</v>
      </c>
      <c r="F212" s="329">
        <v>3094</v>
      </c>
      <c r="G212" s="483" t="s">
        <v>11369</v>
      </c>
      <c r="H212" s="483" t="s">
        <v>11492</v>
      </c>
    </row>
    <row r="213" spans="1:8">
      <c r="A213" s="483" t="s">
        <v>11493</v>
      </c>
      <c r="E213" s="329">
        <v>1458</v>
      </c>
      <c r="F213" s="329">
        <v>1636</v>
      </c>
      <c r="G213" s="483" t="s">
        <v>11392</v>
      </c>
      <c r="H213" s="483" t="s">
        <v>11494</v>
      </c>
    </row>
    <row r="214" spans="1:8">
      <c r="A214" s="483" t="s">
        <v>11495</v>
      </c>
      <c r="E214" s="329">
        <v>18</v>
      </c>
      <c r="F214" s="329">
        <v>1618</v>
      </c>
      <c r="G214" s="483" t="s">
        <v>11380</v>
      </c>
      <c r="H214" s="483" t="s">
        <v>11496</v>
      </c>
    </row>
    <row r="215" spans="1:8">
      <c r="A215" s="483" t="s">
        <v>11495</v>
      </c>
      <c r="E215" s="483">
        <v>32</v>
      </c>
      <c r="F215" s="329">
        <v>1586</v>
      </c>
      <c r="G215" s="483" t="s">
        <v>11397</v>
      </c>
      <c r="H215" s="483" t="s">
        <v>11403</v>
      </c>
    </row>
    <row r="216" spans="1:8">
      <c r="E216" s="329"/>
      <c r="F216" s="329"/>
      <c r="H216" s="490" t="s">
        <v>11486</v>
      </c>
    </row>
    <row r="217" spans="1:8">
      <c r="A217" s="483" t="s">
        <v>11497</v>
      </c>
      <c r="C217" s="483">
        <v>17000</v>
      </c>
      <c r="H217" s="483" t="s">
        <v>11498</v>
      </c>
    </row>
    <row r="218" spans="1:8">
      <c r="A218" s="483" t="s">
        <v>11499</v>
      </c>
      <c r="E218" s="329">
        <v>390</v>
      </c>
      <c r="F218" s="329">
        <v>1196</v>
      </c>
      <c r="G218" s="483" t="s">
        <v>11397</v>
      </c>
      <c r="H218" s="483" t="s">
        <v>11500</v>
      </c>
    </row>
    <row r="219" spans="1:8">
      <c r="A219" s="483" t="s">
        <v>11499</v>
      </c>
      <c r="E219" s="329">
        <v>395</v>
      </c>
      <c r="F219" s="329">
        <v>801</v>
      </c>
      <c r="G219" s="483" t="s">
        <v>11397</v>
      </c>
      <c r="H219" s="483" t="s">
        <v>11500</v>
      </c>
    </row>
    <row r="220" spans="1:8">
      <c r="A220" s="483" t="s">
        <v>11499</v>
      </c>
      <c r="D220" s="483">
        <v>5000</v>
      </c>
      <c r="E220" s="329"/>
      <c r="F220" s="329">
        <v>5801</v>
      </c>
      <c r="H220" s="483" t="s">
        <v>11415</v>
      </c>
    </row>
    <row r="221" spans="1:8">
      <c r="A221" s="483" t="s">
        <v>11499</v>
      </c>
      <c r="E221" s="329">
        <v>410</v>
      </c>
      <c r="F221" s="329">
        <v>5391</v>
      </c>
      <c r="G221" s="483" t="s">
        <v>11397</v>
      </c>
      <c r="H221" s="483" t="s">
        <v>11501</v>
      </c>
    </row>
    <row r="222" spans="1:8">
      <c r="A222" s="483" t="s">
        <v>11499</v>
      </c>
      <c r="E222" s="329">
        <v>405</v>
      </c>
      <c r="F222" s="329">
        <v>4986</v>
      </c>
      <c r="G222" s="483" t="s">
        <v>11397</v>
      </c>
      <c r="H222" s="483" t="s">
        <v>11501</v>
      </c>
    </row>
    <row r="223" spans="1:8">
      <c r="A223" s="483" t="s">
        <v>11502</v>
      </c>
      <c r="C223" s="483">
        <v>516</v>
      </c>
      <c r="F223" s="329"/>
      <c r="H223" s="483" t="s">
        <v>11503</v>
      </c>
    </row>
    <row r="224" spans="1:8">
      <c r="A224" s="483" t="s">
        <v>11502</v>
      </c>
      <c r="C224" s="483">
        <v>41154</v>
      </c>
      <c r="H224" s="483" t="s">
        <v>11504</v>
      </c>
    </row>
    <row r="225" spans="1:8">
      <c r="A225" s="483" t="s">
        <v>11502</v>
      </c>
      <c r="C225" s="483">
        <v>43500</v>
      </c>
      <c r="D225" s="490"/>
      <c r="H225" s="483" t="s">
        <v>11505</v>
      </c>
    </row>
    <row r="226" spans="1:8">
      <c r="A226" s="483" t="s">
        <v>11502</v>
      </c>
      <c r="C226" s="483">
        <v>29647</v>
      </c>
      <c r="H226" s="483" t="s">
        <v>11506</v>
      </c>
    </row>
    <row r="227" spans="1:8">
      <c r="A227" s="483" t="s">
        <v>11507</v>
      </c>
      <c r="E227" s="329">
        <v>390</v>
      </c>
      <c r="F227" s="329">
        <v>4596</v>
      </c>
      <c r="G227" s="483" t="s">
        <v>11397</v>
      </c>
      <c r="H227" s="483" t="s">
        <v>11508</v>
      </c>
    </row>
    <row r="228" spans="1:8">
      <c r="A228" s="483" t="s">
        <v>11507</v>
      </c>
      <c r="E228" s="329">
        <v>420</v>
      </c>
      <c r="F228" s="329">
        <v>4176</v>
      </c>
      <c r="G228" s="483" t="s">
        <v>11397</v>
      </c>
      <c r="H228" s="483" t="s">
        <v>11508</v>
      </c>
    </row>
    <row r="229" spans="1:8">
      <c r="A229" s="483" t="s">
        <v>11507</v>
      </c>
      <c r="C229" s="483">
        <v>41454</v>
      </c>
      <c r="D229" s="490"/>
      <c r="H229" s="483" t="s">
        <v>11509</v>
      </c>
    </row>
    <row r="230" spans="1:8">
      <c r="A230" s="483" t="s">
        <v>11510</v>
      </c>
      <c r="E230" s="483">
        <v>244</v>
      </c>
      <c r="F230" s="329">
        <v>3932</v>
      </c>
      <c r="G230" s="483" t="s">
        <v>11369</v>
      </c>
      <c r="H230" s="483" t="s">
        <v>11511</v>
      </c>
    </row>
    <row r="231" spans="1:8">
      <c r="A231" s="483" t="s">
        <v>11510</v>
      </c>
      <c r="C231" s="483">
        <v>22824</v>
      </c>
      <c r="H231" s="483" t="s">
        <v>11512</v>
      </c>
    </row>
    <row r="232" spans="1:8">
      <c r="E232" s="329"/>
      <c r="F232" s="329"/>
      <c r="H232" s="490" t="s">
        <v>11486</v>
      </c>
    </row>
    <row r="233" spans="1:8">
      <c r="A233" s="483" t="s">
        <v>11513</v>
      </c>
      <c r="E233" s="483">
        <v>28</v>
      </c>
      <c r="F233" s="329">
        <v>3904</v>
      </c>
      <c r="G233" s="483" t="s">
        <v>11369</v>
      </c>
      <c r="H233" s="483" t="s">
        <v>11514</v>
      </c>
    </row>
    <row r="234" spans="1:8">
      <c r="A234" s="483" t="s">
        <v>11515</v>
      </c>
      <c r="E234" s="483">
        <v>144</v>
      </c>
      <c r="F234" s="329">
        <v>3760</v>
      </c>
      <c r="G234" s="483" t="s">
        <v>11369</v>
      </c>
      <c r="H234" s="483" t="s">
        <v>11516</v>
      </c>
    </row>
    <row r="235" spans="1:8">
      <c r="A235" s="483" t="s">
        <v>11515</v>
      </c>
      <c r="E235" s="329">
        <v>15</v>
      </c>
      <c r="F235" s="329">
        <v>3745</v>
      </c>
      <c r="G235" s="483" t="s">
        <v>11517</v>
      </c>
      <c r="H235" s="483" t="s">
        <v>11518</v>
      </c>
    </row>
    <row r="236" spans="1:8">
      <c r="A236" s="483" t="s">
        <v>11515</v>
      </c>
      <c r="E236" s="329">
        <v>459</v>
      </c>
      <c r="F236" s="329">
        <v>3286</v>
      </c>
      <c r="G236" s="483" t="s">
        <v>11517</v>
      </c>
      <c r="H236" s="483" t="s">
        <v>11519</v>
      </c>
    </row>
    <row r="237" spans="1:8">
      <c r="A237" s="483" t="s">
        <v>11520</v>
      </c>
      <c r="E237" s="483">
        <v>44</v>
      </c>
      <c r="F237" s="329">
        <v>3242</v>
      </c>
      <c r="G237" s="483" t="s">
        <v>11369</v>
      </c>
      <c r="H237" s="483" t="s">
        <v>11521</v>
      </c>
    </row>
    <row r="238" spans="1:8">
      <c r="A238" s="483" t="s">
        <v>11522</v>
      </c>
      <c r="C238" s="483">
        <v>20000</v>
      </c>
      <c r="D238" s="490"/>
      <c r="H238" s="483" t="s">
        <v>11509</v>
      </c>
    </row>
    <row r="239" spans="1:8">
      <c r="E239" s="329"/>
      <c r="F239" s="329"/>
      <c r="H239" s="490" t="s">
        <v>11486</v>
      </c>
    </row>
    <row r="240" spans="1:8">
      <c r="A240" s="483" t="s">
        <v>11523</v>
      </c>
      <c r="E240" s="329">
        <v>1458</v>
      </c>
      <c r="F240" s="329">
        <v>1784</v>
      </c>
      <c r="G240" s="483" t="s">
        <v>11392</v>
      </c>
      <c r="H240" s="483" t="s">
        <v>11524</v>
      </c>
    </row>
    <row r="241" spans="1:9">
      <c r="A241" s="483" t="s">
        <v>11523</v>
      </c>
      <c r="E241" s="329">
        <v>168</v>
      </c>
      <c r="F241" s="329">
        <v>1616</v>
      </c>
      <c r="G241" s="329" t="s">
        <v>11429</v>
      </c>
      <c r="H241" s="483" t="s">
        <v>11525</v>
      </c>
    </row>
    <row r="242" spans="1:9">
      <c r="A242" s="483" t="s">
        <v>11526</v>
      </c>
      <c r="C242" s="483">
        <v>19994</v>
      </c>
      <c r="H242" s="483" t="s">
        <v>11527</v>
      </c>
    </row>
    <row r="243" spans="1:9">
      <c r="E243" s="329"/>
      <c r="F243" s="329"/>
      <c r="H243" s="490" t="s">
        <v>11486</v>
      </c>
    </row>
    <row r="244" spans="1:9">
      <c r="A244" s="483" t="s">
        <v>11528</v>
      </c>
      <c r="C244" s="483">
        <v>17000</v>
      </c>
      <c r="H244" s="483" t="s">
        <v>11529</v>
      </c>
      <c r="I244" s="483" t="s">
        <v>11530</v>
      </c>
    </row>
    <row r="245" spans="1:9">
      <c r="A245" s="483" t="s">
        <v>11531</v>
      </c>
      <c r="C245" s="483">
        <v>39800</v>
      </c>
      <c r="D245" s="490"/>
      <c r="H245" s="483" t="s">
        <v>11505</v>
      </c>
    </row>
    <row r="246" spans="1:9">
      <c r="A246" s="483" t="s">
        <v>11531</v>
      </c>
      <c r="C246" s="483">
        <v>29647</v>
      </c>
      <c r="H246" s="483" t="s">
        <v>11532</v>
      </c>
    </row>
    <row r="247" spans="1:9">
      <c r="A247" s="483" t="s">
        <v>11533</v>
      </c>
      <c r="C247" s="483">
        <v>18907</v>
      </c>
      <c r="H247" s="483" t="s">
        <v>11534</v>
      </c>
    </row>
    <row r="248" spans="1:9">
      <c r="A248" s="483" t="s">
        <v>11533</v>
      </c>
      <c r="C248" s="483">
        <v>50000</v>
      </c>
      <c r="D248" s="490"/>
      <c r="H248" s="483" t="s">
        <v>11535</v>
      </c>
    </row>
    <row r="249" spans="1:9">
      <c r="A249" s="483" t="s">
        <v>11536</v>
      </c>
      <c r="C249" s="483">
        <v>61454</v>
      </c>
      <c r="D249" s="490"/>
      <c r="H249" s="483" t="s">
        <v>11537</v>
      </c>
    </row>
    <row r="250" spans="1:9">
      <c r="A250" s="483" t="s">
        <v>11538</v>
      </c>
      <c r="E250" s="329">
        <v>110</v>
      </c>
      <c r="F250" s="329">
        <v>1506</v>
      </c>
      <c r="G250" s="483" t="s">
        <v>11385</v>
      </c>
      <c r="H250" s="483" t="s">
        <v>11386</v>
      </c>
    </row>
    <row r="251" spans="1:9">
      <c r="A251" s="483" t="s">
        <v>11539</v>
      </c>
      <c r="E251" s="329">
        <v>1458</v>
      </c>
      <c r="F251" s="329">
        <v>48</v>
      </c>
      <c r="G251" s="483" t="s">
        <v>11392</v>
      </c>
      <c r="H251" s="483" t="s">
        <v>11540</v>
      </c>
    </row>
    <row r="252" spans="1:9">
      <c r="A252" s="483" t="s">
        <v>11541</v>
      </c>
      <c r="E252" s="329">
        <v>18</v>
      </c>
      <c r="F252" s="329">
        <v>30</v>
      </c>
      <c r="G252" s="483" t="s">
        <v>11380</v>
      </c>
      <c r="H252" s="483" t="s">
        <v>11542</v>
      </c>
    </row>
    <row r="253" spans="1:9">
      <c r="A253" s="483" t="s">
        <v>11543</v>
      </c>
      <c r="D253" s="483">
        <v>5000</v>
      </c>
      <c r="E253" s="329"/>
      <c r="F253" s="329">
        <v>5030</v>
      </c>
      <c r="H253" s="483" t="s">
        <v>11415</v>
      </c>
    </row>
    <row r="254" spans="1:9">
      <c r="A254" s="483" t="s">
        <v>11543</v>
      </c>
      <c r="E254" s="483">
        <v>324</v>
      </c>
      <c r="F254" s="329">
        <v>4706</v>
      </c>
      <c r="G254" s="483" t="s">
        <v>11369</v>
      </c>
      <c r="H254" s="483" t="s">
        <v>11544</v>
      </c>
    </row>
    <row r="255" spans="1:9">
      <c r="E255" s="329"/>
      <c r="F255" s="329"/>
      <c r="H255" s="490" t="s">
        <v>11486</v>
      </c>
    </row>
    <row r="256" spans="1:9">
      <c r="A256" s="483" t="s">
        <v>11545</v>
      </c>
      <c r="C256" s="483">
        <v>20000</v>
      </c>
      <c r="H256" s="483" t="s">
        <v>11546</v>
      </c>
    </row>
    <row r="257" spans="1:8">
      <c r="A257" s="483" t="s">
        <v>11547</v>
      </c>
      <c r="C257" s="483">
        <v>7500</v>
      </c>
      <c r="D257" s="490"/>
      <c r="H257" s="483" t="s">
        <v>11548</v>
      </c>
    </row>
    <row r="258" spans="1:8">
      <c r="A258" s="483" t="s">
        <v>11547</v>
      </c>
      <c r="C258" s="483">
        <v>29647</v>
      </c>
      <c r="H258" s="483" t="s">
        <v>11549</v>
      </c>
    </row>
    <row r="259" spans="1:8">
      <c r="A259" s="483" t="s">
        <v>11550</v>
      </c>
      <c r="C259" s="483">
        <v>8137</v>
      </c>
      <c r="H259" s="483" t="s">
        <v>11534</v>
      </c>
    </row>
    <row r="260" spans="1:8">
      <c r="A260" s="483" t="s">
        <v>11551</v>
      </c>
      <c r="C260" s="483">
        <v>10670</v>
      </c>
      <c r="H260" s="483" t="s">
        <v>11552</v>
      </c>
    </row>
    <row r="261" spans="1:8">
      <c r="A261" s="483" t="s">
        <v>11553</v>
      </c>
      <c r="C261" s="483">
        <v>60000</v>
      </c>
      <c r="D261" s="490"/>
      <c r="H261" s="483" t="s">
        <v>11535</v>
      </c>
    </row>
    <row r="262" spans="1:8">
      <c r="A262" s="483" t="s">
        <v>11554</v>
      </c>
      <c r="E262" s="483">
        <v>28</v>
      </c>
      <c r="F262" s="329">
        <v>4678</v>
      </c>
      <c r="G262" s="483" t="s">
        <v>11369</v>
      </c>
      <c r="H262" s="483" t="s">
        <v>11555</v>
      </c>
    </row>
    <row r="263" spans="1:8">
      <c r="A263" s="483" t="s">
        <v>11556</v>
      </c>
      <c r="E263" s="329">
        <v>105</v>
      </c>
      <c r="F263" s="329">
        <v>4573</v>
      </c>
      <c r="G263" s="483" t="s">
        <v>11380</v>
      </c>
      <c r="H263" s="483" t="s">
        <v>11557</v>
      </c>
    </row>
    <row r="264" spans="1:8" ht="231">
      <c r="A264" s="483" t="s">
        <v>11558</v>
      </c>
      <c r="C264" s="483">
        <v>104030</v>
      </c>
      <c r="H264" s="489" t="s">
        <v>11559</v>
      </c>
    </row>
    <row r="265" spans="1:8">
      <c r="A265" s="483" t="s">
        <v>11558</v>
      </c>
      <c r="C265" s="483">
        <v>31454</v>
      </c>
      <c r="D265" s="490" t="s">
        <v>11560</v>
      </c>
      <c r="H265" s="483" t="s">
        <v>11561</v>
      </c>
    </row>
    <row r="266" spans="1:8">
      <c r="A266" s="483" t="s">
        <v>11558</v>
      </c>
      <c r="E266" s="329">
        <v>178</v>
      </c>
      <c r="F266" s="329">
        <v>4395</v>
      </c>
      <c r="G266" s="329" t="s">
        <v>11429</v>
      </c>
      <c r="H266" s="483" t="s">
        <v>11562</v>
      </c>
    </row>
    <row r="267" spans="1:8">
      <c r="A267" s="483" t="s">
        <v>11558</v>
      </c>
      <c r="E267" s="329">
        <v>1458</v>
      </c>
      <c r="F267" s="329">
        <v>2937</v>
      </c>
      <c r="G267" s="483" t="s">
        <v>11392</v>
      </c>
      <c r="H267" s="483" t="s">
        <v>11563</v>
      </c>
    </row>
    <row r="268" spans="1:8">
      <c r="E268" s="329"/>
      <c r="F268" s="329"/>
      <c r="H268" s="490" t="s">
        <v>11486</v>
      </c>
    </row>
    <row r="269" spans="1:8">
      <c r="A269" s="483" t="s">
        <v>11564</v>
      </c>
      <c r="C269" s="490">
        <v>20030</v>
      </c>
      <c r="H269" s="483" t="s">
        <v>11565</v>
      </c>
    </row>
    <row r="270" spans="1:8">
      <c r="A270" s="483" t="s">
        <v>11566</v>
      </c>
      <c r="E270" s="329">
        <v>50</v>
      </c>
      <c r="F270" s="329">
        <v>2887</v>
      </c>
      <c r="G270" s="487"/>
      <c r="H270" s="483" t="s">
        <v>11567</v>
      </c>
    </row>
    <row r="271" spans="1:8">
      <c r="A271" s="483" t="s">
        <v>11566</v>
      </c>
      <c r="C271" s="483">
        <v>29647</v>
      </c>
      <c r="H271" s="483" t="s">
        <v>11568</v>
      </c>
    </row>
    <row r="272" spans="1:8">
      <c r="A272" s="483" t="s">
        <v>11566</v>
      </c>
      <c r="C272" s="483">
        <v>30000</v>
      </c>
      <c r="D272" s="490"/>
      <c r="H272" s="483" t="s">
        <v>11569</v>
      </c>
    </row>
    <row r="273" spans="1:8" ht="148.5">
      <c r="A273" s="483" t="s">
        <v>11566</v>
      </c>
      <c r="C273" s="483">
        <v>114521</v>
      </c>
      <c r="H273" s="489" t="s">
        <v>11570</v>
      </c>
    </row>
    <row r="274" spans="1:8">
      <c r="A274" s="483" t="s">
        <v>11566</v>
      </c>
      <c r="E274" s="483">
        <v>36</v>
      </c>
      <c r="F274" s="329">
        <v>2851</v>
      </c>
      <c r="G274" s="483" t="s">
        <v>11369</v>
      </c>
      <c r="H274" s="483" t="s">
        <v>11571</v>
      </c>
    </row>
    <row r="275" spans="1:8">
      <c r="A275" s="483" t="s">
        <v>11566</v>
      </c>
      <c r="C275" s="483">
        <v>29647</v>
      </c>
      <c r="H275" s="483" t="s">
        <v>11568</v>
      </c>
    </row>
    <row r="276" spans="1:8">
      <c r="A276" s="483" t="s">
        <v>11566</v>
      </c>
      <c r="C276" s="483">
        <v>61454</v>
      </c>
      <c r="D276" s="490"/>
      <c r="H276" s="483" t="s">
        <v>11572</v>
      </c>
    </row>
    <row r="277" spans="1:8">
      <c r="A277" s="483" t="s">
        <v>11566</v>
      </c>
      <c r="C277" s="483">
        <v>3832</v>
      </c>
      <c r="D277" s="490"/>
      <c r="H277" s="483" t="s">
        <v>11573</v>
      </c>
    </row>
    <row r="278" spans="1:8">
      <c r="A278" s="483" t="s">
        <v>11574</v>
      </c>
      <c r="C278" s="483">
        <v>44648</v>
      </c>
      <c r="H278" s="483" t="s">
        <v>11575</v>
      </c>
    </row>
    <row r="279" spans="1:8">
      <c r="A279" s="483" t="s">
        <v>11576</v>
      </c>
      <c r="E279" s="329">
        <v>250</v>
      </c>
      <c r="F279" s="329">
        <v>2601</v>
      </c>
      <c r="G279" s="483" t="s">
        <v>11397</v>
      </c>
      <c r="H279" s="483" t="s">
        <v>11577</v>
      </c>
    </row>
    <row r="280" spans="1:8">
      <c r="A280" s="483" t="s">
        <v>11576</v>
      </c>
      <c r="E280" s="329">
        <v>280</v>
      </c>
      <c r="F280" s="329">
        <v>2321</v>
      </c>
      <c r="G280" s="483" t="s">
        <v>11397</v>
      </c>
      <c r="H280" s="483" t="s">
        <v>11577</v>
      </c>
    </row>
    <row r="281" spans="1:8">
      <c r="A281" s="483" t="s">
        <v>11578</v>
      </c>
      <c r="E281" s="483">
        <v>84</v>
      </c>
      <c r="F281" s="329">
        <v>2237</v>
      </c>
      <c r="G281" s="483" t="s">
        <v>11369</v>
      </c>
      <c r="H281" s="483" t="s">
        <v>11579</v>
      </c>
    </row>
    <row r="282" spans="1:8">
      <c r="E282" s="329"/>
      <c r="F282" s="329"/>
      <c r="H282" s="490" t="s">
        <v>11486</v>
      </c>
    </row>
    <row r="283" spans="1:8">
      <c r="A283" s="483" t="s">
        <v>11580</v>
      </c>
      <c r="E283" s="329">
        <v>200</v>
      </c>
      <c r="F283" s="329">
        <v>2037</v>
      </c>
      <c r="G283" s="483" t="s">
        <v>11397</v>
      </c>
      <c r="H283" s="483" t="s">
        <v>11581</v>
      </c>
    </row>
    <row r="284" spans="1:8">
      <c r="A284" s="483" t="s">
        <v>11580</v>
      </c>
      <c r="E284" s="329">
        <v>200</v>
      </c>
      <c r="F284" s="329">
        <v>1837</v>
      </c>
      <c r="G284" s="483" t="s">
        <v>11397</v>
      </c>
      <c r="H284" s="483" t="s">
        <v>11581</v>
      </c>
    </row>
    <row r="285" spans="1:8">
      <c r="A285" s="483" t="s">
        <v>11582</v>
      </c>
      <c r="E285" s="329">
        <v>235</v>
      </c>
      <c r="F285" s="329">
        <v>1602</v>
      </c>
      <c r="G285" s="483" t="s">
        <v>11397</v>
      </c>
      <c r="H285" s="483" t="s">
        <v>11583</v>
      </c>
    </row>
    <row r="286" spans="1:8">
      <c r="A286" s="483" t="s">
        <v>11582</v>
      </c>
      <c r="E286" s="329">
        <v>240</v>
      </c>
      <c r="F286" s="329">
        <v>1362</v>
      </c>
      <c r="G286" s="483" t="s">
        <v>11397</v>
      </c>
      <c r="H286" s="483" t="s">
        <v>11583</v>
      </c>
    </row>
    <row r="287" spans="1:8">
      <c r="A287" s="329" t="s">
        <v>12874</v>
      </c>
      <c r="D287" s="483">
        <v>2900</v>
      </c>
      <c r="E287" s="329"/>
      <c r="F287" s="329">
        <v>4262</v>
      </c>
      <c r="H287" s="329" t="s">
        <v>12871</v>
      </c>
    </row>
    <row r="288" spans="1:8">
      <c r="A288" s="483" t="s">
        <v>11582</v>
      </c>
      <c r="E288" s="329">
        <v>255</v>
      </c>
      <c r="F288" s="329">
        <v>4007</v>
      </c>
      <c r="G288" s="483" t="s">
        <v>11380</v>
      </c>
      <c r="H288" s="483" t="s">
        <v>11585</v>
      </c>
    </row>
    <row r="289" spans="1:8">
      <c r="A289" s="483" t="s">
        <v>11586</v>
      </c>
      <c r="E289" s="329">
        <v>18</v>
      </c>
      <c r="F289" s="329">
        <v>3989</v>
      </c>
      <c r="G289" s="483" t="s">
        <v>11380</v>
      </c>
      <c r="H289" s="483" t="s">
        <v>11587</v>
      </c>
    </row>
    <row r="290" spans="1:8">
      <c r="A290" s="483" t="s">
        <v>11588</v>
      </c>
      <c r="D290" s="483">
        <v>5000</v>
      </c>
      <c r="E290" s="329"/>
      <c r="F290" s="329">
        <v>8989</v>
      </c>
      <c r="H290" s="483" t="s">
        <v>11415</v>
      </c>
    </row>
    <row r="291" spans="1:8">
      <c r="A291" s="483" t="s">
        <v>11588</v>
      </c>
      <c r="E291" s="329">
        <v>1458</v>
      </c>
      <c r="F291" s="329">
        <v>7531</v>
      </c>
      <c r="G291" s="483" t="s">
        <v>11392</v>
      </c>
      <c r="H291" s="483" t="s">
        <v>11589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360" workbookViewId="0">
      <selection activeCell="H3367" sqref="H336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13871</v>
      </c>
      <c r="B1" s="183" t="s">
        <v>13872</v>
      </c>
      <c r="C1" s="183" t="s">
        <v>13873</v>
      </c>
      <c r="D1" s="183" t="s">
        <v>13874</v>
      </c>
      <c r="E1" s="183" t="s">
        <v>13875</v>
      </c>
      <c r="F1" s="183" t="s">
        <v>13876</v>
      </c>
      <c r="G1" s="183" t="s">
        <v>13877</v>
      </c>
      <c r="H1" s="183" t="s">
        <v>13878</v>
      </c>
    </row>
    <row r="2" spans="1:8">
      <c r="D2" s="183">
        <v>331</v>
      </c>
      <c r="H2" s="183" t="s">
        <v>13879</v>
      </c>
    </row>
    <row r="3" spans="1:8">
      <c r="A3" s="183" t="s">
        <v>13880</v>
      </c>
    </row>
    <row r="4" spans="1:8">
      <c r="E4" s="183">
        <v>200</v>
      </c>
      <c r="H4" s="183" t="s">
        <v>13881</v>
      </c>
    </row>
    <row r="5" spans="1:8">
      <c r="E5" s="703" t="s">
        <v>13882</v>
      </c>
      <c r="F5" s="703"/>
      <c r="G5" s="703"/>
    </row>
    <row r="6" spans="1:8">
      <c r="A6" s="183" t="s">
        <v>13883</v>
      </c>
    </row>
    <row r="7" spans="1:8">
      <c r="D7" s="183">
        <v>8503</v>
      </c>
      <c r="H7" s="183" t="s">
        <v>13884</v>
      </c>
    </row>
    <row r="8" spans="1:8">
      <c r="E8" s="183">
        <v>6725</v>
      </c>
      <c r="H8" s="183" t="s">
        <v>13885</v>
      </c>
    </row>
    <row r="9" spans="1:8">
      <c r="E9" s="183">
        <v>1205</v>
      </c>
      <c r="H9" s="183" t="s">
        <v>13886</v>
      </c>
    </row>
    <row r="10" spans="1:8">
      <c r="E10" s="183">
        <v>174</v>
      </c>
      <c r="H10" s="183" t="s">
        <v>13887</v>
      </c>
    </row>
    <row r="11" spans="1:8">
      <c r="E11" s="183">
        <v>399</v>
      </c>
      <c r="H11" s="183" t="s">
        <v>13888</v>
      </c>
    </row>
    <row r="12" spans="1:8">
      <c r="D12" s="183">
        <v>33</v>
      </c>
      <c r="H12" s="183" t="s">
        <v>13889</v>
      </c>
    </row>
    <row r="13" spans="1:8">
      <c r="E13" s="183">
        <v>33</v>
      </c>
      <c r="H13" s="183" t="s">
        <v>13890</v>
      </c>
    </row>
    <row r="15" spans="1:8">
      <c r="A15" s="183" t="s">
        <v>13891</v>
      </c>
    </row>
    <row r="16" spans="1:8">
      <c r="D16" s="183">
        <v>20030</v>
      </c>
      <c r="H16" s="183" t="s">
        <v>13892</v>
      </c>
    </row>
    <row r="17" spans="1:8">
      <c r="E17" s="183">
        <v>20000</v>
      </c>
      <c r="H17" s="183" t="s">
        <v>13893</v>
      </c>
    </row>
    <row r="19" spans="1:8">
      <c r="A19" s="183" t="s">
        <v>13894</v>
      </c>
    </row>
    <row r="20" spans="1:8">
      <c r="D20" s="183">
        <v>150000</v>
      </c>
      <c r="H20" s="183" t="s">
        <v>13892</v>
      </c>
    </row>
    <row r="21" spans="1:8">
      <c r="E21" s="183">
        <v>150000</v>
      </c>
      <c r="H21" s="183" t="s">
        <v>13895</v>
      </c>
    </row>
    <row r="22" spans="1:8">
      <c r="D22" s="183">
        <v>2000</v>
      </c>
      <c r="H22" s="183" t="s">
        <v>13892</v>
      </c>
    </row>
    <row r="23" spans="1:8">
      <c r="E23" s="183">
        <v>40</v>
      </c>
      <c r="H23" s="183" t="s">
        <v>13896</v>
      </c>
    </row>
    <row r="24" spans="1:8">
      <c r="E24" s="703" t="s">
        <v>13897</v>
      </c>
      <c r="F24" s="703"/>
      <c r="G24" s="703"/>
    </row>
    <row r="26" spans="1:8">
      <c r="A26" s="183" t="s">
        <v>13898</v>
      </c>
    </row>
    <row r="27" spans="1:8">
      <c r="E27" s="183">
        <v>73</v>
      </c>
      <c r="H27" s="183" t="s">
        <v>13899</v>
      </c>
    </row>
    <row r="28" spans="1:8">
      <c r="E28" s="183">
        <v>123</v>
      </c>
      <c r="H28" s="183" t="s">
        <v>13900</v>
      </c>
    </row>
    <row r="29" spans="1:8">
      <c r="E29" s="703" t="s">
        <v>13901</v>
      </c>
      <c r="F29" s="703"/>
      <c r="G29" s="703"/>
    </row>
    <row r="31" spans="1:8">
      <c r="A31" s="183" t="s">
        <v>13902</v>
      </c>
    </row>
    <row r="32" spans="1:8">
      <c r="E32" s="183">
        <v>45</v>
      </c>
      <c r="H32" s="183" t="s">
        <v>13903</v>
      </c>
    </row>
    <row r="33" spans="1:9">
      <c r="E33" s="703" t="s">
        <v>13904</v>
      </c>
      <c r="F33" s="703"/>
      <c r="G33" s="703"/>
    </row>
    <row r="35" spans="1:9">
      <c r="A35" s="183" t="s">
        <v>13905</v>
      </c>
    </row>
    <row r="36" spans="1:9">
      <c r="E36" s="183">
        <v>1205</v>
      </c>
      <c r="H36" s="183" t="s">
        <v>13906</v>
      </c>
    </row>
    <row r="37" spans="1:9">
      <c r="E37" s="703" t="s">
        <v>13907</v>
      </c>
      <c r="F37" s="703"/>
      <c r="G37" s="703"/>
    </row>
    <row r="38" spans="1:9">
      <c r="A38" s="183" t="s">
        <v>13908</v>
      </c>
    </row>
    <row r="39" spans="1:9">
      <c r="E39" s="183">
        <v>399</v>
      </c>
      <c r="H39" s="183" t="s">
        <v>13909</v>
      </c>
    </row>
    <row r="40" spans="1:9">
      <c r="E40" s="703" t="s">
        <v>13910</v>
      </c>
      <c r="F40" s="703"/>
      <c r="G40" s="703"/>
    </row>
    <row r="42" spans="1:9">
      <c r="A42" s="183" t="s">
        <v>13911</v>
      </c>
    </row>
    <row r="43" spans="1:9">
      <c r="E43" s="183">
        <v>33</v>
      </c>
      <c r="H43" s="183" t="s">
        <v>13912</v>
      </c>
      <c r="I43" s="183" t="s">
        <v>13913</v>
      </c>
    </row>
    <row r="44" spans="1:9">
      <c r="E44" s="703" t="s">
        <v>13910</v>
      </c>
      <c r="F44" s="703"/>
      <c r="G44" s="703"/>
    </row>
    <row r="46" spans="1:9">
      <c r="A46" s="183" t="s">
        <v>13914</v>
      </c>
    </row>
    <row r="47" spans="1:9">
      <c r="E47" s="183">
        <v>200</v>
      </c>
      <c r="H47" s="183" t="s">
        <v>13915</v>
      </c>
    </row>
    <row r="48" spans="1:9">
      <c r="E48" s="703" t="s">
        <v>13916</v>
      </c>
      <c r="F48" s="703"/>
      <c r="G48" s="703"/>
    </row>
    <row r="50" spans="1:8">
      <c r="A50" s="183" t="s">
        <v>13917</v>
      </c>
    </row>
    <row r="51" spans="1:8">
      <c r="D51" s="183">
        <v>2000</v>
      </c>
      <c r="H51" s="183" t="s">
        <v>13892</v>
      </c>
    </row>
    <row r="52" spans="1:8">
      <c r="E52" s="183">
        <v>300</v>
      </c>
      <c r="H52" s="183" t="s">
        <v>13918</v>
      </c>
    </row>
    <row r="53" spans="1:8">
      <c r="E53" s="183">
        <v>10</v>
      </c>
      <c r="H53" s="183" t="s">
        <v>13919</v>
      </c>
    </row>
    <row r="54" spans="1:8">
      <c r="E54" s="703" t="s">
        <v>13920</v>
      </c>
      <c r="F54" s="703"/>
      <c r="G54" s="703"/>
    </row>
    <row r="56" spans="1:8" s="254" customFormat="1"/>
    <row r="58" spans="1:8">
      <c r="A58" s="183" t="s">
        <v>13921</v>
      </c>
    </row>
    <row r="59" spans="1:8">
      <c r="E59" s="183">
        <v>50</v>
      </c>
      <c r="H59" s="183" t="s">
        <v>13922</v>
      </c>
    </row>
    <row r="60" spans="1:8">
      <c r="E60" s="703" t="s">
        <v>13923</v>
      </c>
      <c r="F60" s="703"/>
      <c r="G60" s="703"/>
    </row>
    <row r="62" spans="1:8">
      <c r="A62" s="183" t="s">
        <v>13924</v>
      </c>
    </row>
    <row r="63" spans="1:8">
      <c r="E63" s="183">
        <v>800</v>
      </c>
      <c r="H63" s="183" t="s">
        <v>13925</v>
      </c>
    </row>
    <row r="64" spans="1:8">
      <c r="E64" s="703" t="s">
        <v>13926</v>
      </c>
      <c r="F64" s="703"/>
      <c r="G64" s="703"/>
    </row>
    <row r="66" spans="1:8">
      <c r="A66" s="183" t="s">
        <v>13927</v>
      </c>
    </row>
    <row r="67" spans="1:8">
      <c r="E67" s="183">
        <v>100</v>
      </c>
      <c r="H67" s="183" t="s">
        <v>13928</v>
      </c>
    </row>
    <row r="68" spans="1:8">
      <c r="E68" s="703" t="s">
        <v>13929</v>
      </c>
      <c r="F68" s="703"/>
      <c r="G68" s="703"/>
    </row>
    <row r="70" spans="1:8">
      <c r="A70" s="183" t="s">
        <v>13930</v>
      </c>
    </row>
    <row r="71" spans="1:8">
      <c r="D71" s="183">
        <v>19062</v>
      </c>
      <c r="H71" s="183" t="s">
        <v>13892</v>
      </c>
    </row>
    <row r="72" spans="1:8">
      <c r="E72" s="183">
        <v>17062</v>
      </c>
      <c r="H72" s="183" t="s">
        <v>13931</v>
      </c>
    </row>
    <row r="73" spans="1:8">
      <c r="E73" s="703" t="s">
        <v>13932</v>
      </c>
      <c r="F73" s="703"/>
      <c r="G73" s="703"/>
    </row>
    <row r="75" spans="1:8">
      <c r="A75" s="183" t="s">
        <v>13933</v>
      </c>
    </row>
    <row r="76" spans="1:8">
      <c r="E76" s="183">
        <v>174</v>
      </c>
      <c r="H76" s="183" t="s">
        <v>13934</v>
      </c>
    </row>
    <row r="77" spans="1:8">
      <c r="E77" s="183">
        <v>399</v>
      </c>
      <c r="H77" s="183" t="s">
        <v>13935</v>
      </c>
    </row>
    <row r="78" spans="1:8">
      <c r="E78" s="703" t="s">
        <v>13936</v>
      </c>
      <c r="F78" s="703"/>
      <c r="G78" s="703"/>
    </row>
    <row r="80" spans="1:8">
      <c r="A80" s="183" t="s">
        <v>13933</v>
      </c>
    </row>
    <row r="81" spans="1:8">
      <c r="D81" s="183">
        <v>8500</v>
      </c>
      <c r="H81" s="183" t="s">
        <v>13892</v>
      </c>
    </row>
    <row r="82" spans="1:8" ht="58.5" customHeight="1">
      <c r="E82" s="183">
        <v>7826</v>
      </c>
      <c r="H82" s="698" t="s">
        <v>13937</v>
      </c>
    </row>
    <row r="83" spans="1:8">
      <c r="E83" s="183">
        <v>220</v>
      </c>
      <c r="H83" s="183" t="s">
        <v>13938</v>
      </c>
    </row>
    <row r="84" spans="1:8">
      <c r="E84" s="703" t="s">
        <v>13939</v>
      </c>
      <c r="F84" s="703"/>
      <c r="G84" s="703"/>
    </row>
    <row r="86" spans="1:8">
      <c r="A86" s="183" t="s">
        <v>13933</v>
      </c>
    </row>
    <row r="87" spans="1:8">
      <c r="E87" s="183">
        <v>1205</v>
      </c>
      <c r="H87" s="183" t="s">
        <v>13940</v>
      </c>
    </row>
    <row r="88" spans="1:8">
      <c r="E88" s="703" t="s">
        <v>13941</v>
      </c>
      <c r="F88" s="703"/>
      <c r="G88" s="703"/>
    </row>
    <row r="90" spans="1:8">
      <c r="A90" s="183" t="s">
        <v>13942</v>
      </c>
    </row>
    <row r="91" spans="1:8">
      <c r="E91" s="183">
        <v>37</v>
      </c>
      <c r="H91" s="183" t="s">
        <v>13943</v>
      </c>
    </row>
    <row r="92" spans="1:8">
      <c r="E92" s="703" t="s">
        <v>13944</v>
      </c>
      <c r="F92" s="703"/>
      <c r="G92" s="703"/>
    </row>
    <row r="94" spans="1:8">
      <c r="A94" s="183" t="s">
        <v>13945</v>
      </c>
    </row>
    <row r="95" spans="1:8">
      <c r="D95" s="183">
        <v>50000</v>
      </c>
      <c r="H95" s="183" t="s">
        <v>13892</v>
      </c>
    </row>
    <row r="96" spans="1:8">
      <c r="E96" s="183">
        <v>50000</v>
      </c>
      <c r="H96" s="183" t="s">
        <v>13946</v>
      </c>
    </row>
    <row r="98" spans="1:8">
      <c r="A98" s="183" t="s">
        <v>13947</v>
      </c>
    </row>
    <row r="99" spans="1:8">
      <c r="E99" s="183">
        <v>9</v>
      </c>
      <c r="H99" s="183" t="s">
        <v>13948</v>
      </c>
    </row>
    <row r="100" spans="1:8">
      <c r="E100" s="703" t="s">
        <v>13949</v>
      </c>
      <c r="F100" s="703"/>
      <c r="G100" s="703"/>
    </row>
    <row r="102" spans="1:8">
      <c r="A102" s="183" t="s">
        <v>13950</v>
      </c>
    </row>
    <row r="103" spans="1:8">
      <c r="E103" s="183">
        <v>100</v>
      </c>
      <c r="H103" s="183" t="s">
        <v>13951</v>
      </c>
    </row>
    <row r="104" spans="1:8">
      <c r="E104" s="703" t="s">
        <v>13952</v>
      </c>
      <c r="F104" s="703"/>
      <c r="G104" s="703"/>
    </row>
    <row r="106" spans="1:8">
      <c r="A106" s="183" t="s">
        <v>13953</v>
      </c>
    </row>
    <row r="107" spans="1:8">
      <c r="E107" s="183">
        <v>67</v>
      </c>
      <c r="H107" s="183" t="s">
        <v>13954</v>
      </c>
    </row>
    <row r="108" spans="1:8">
      <c r="E108" s="183">
        <v>700</v>
      </c>
      <c r="H108" s="183" t="s">
        <v>13955</v>
      </c>
    </row>
    <row r="109" spans="1:8">
      <c r="E109" s="703" t="s">
        <v>13956</v>
      </c>
      <c r="F109" s="703"/>
      <c r="G109" s="703"/>
    </row>
    <row r="111" spans="1:8">
      <c r="A111" s="183" t="s">
        <v>13957</v>
      </c>
    </row>
    <row r="112" spans="1:8">
      <c r="D112" s="183">
        <v>20030</v>
      </c>
      <c r="H112" s="183" t="s">
        <v>13892</v>
      </c>
    </row>
    <row r="113" spans="1:8">
      <c r="E113" s="183">
        <v>20000</v>
      </c>
      <c r="H113" s="183" t="s">
        <v>13958</v>
      </c>
    </row>
    <row r="114" spans="1:8">
      <c r="E114" s="183">
        <v>30</v>
      </c>
      <c r="H114" s="183" t="s">
        <v>13959</v>
      </c>
    </row>
    <row r="115" spans="1:8">
      <c r="E115" s="703" t="s">
        <v>13956</v>
      </c>
      <c r="F115" s="703"/>
      <c r="G115" s="703"/>
    </row>
    <row r="117" spans="1:8">
      <c r="A117" s="183" t="s">
        <v>13960</v>
      </c>
    </row>
    <row r="118" spans="1:8">
      <c r="E118" s="183">
        <v>200</v>
      </c>
      <c r="H118" s="183" t="s">
        <v>13961</v>
      </c>
    </row>
    <row r="119" spans="1:8">
      <c r="E119" s="703" t="s">
        <v>13962</v>
      </c>
      <c r="F119" s="703"/>
      <c r="G119" s="703"/>
    </row>
    <row r="121" spans="1:8">
      <c r="A121" s="183" t="s">
        <v>13963</v>
      </c>
    </row>
    <row r="122" spans="1:8">
      <c r="D122" s="183">
        <v>4000</v>
      </c>
      <c r="H122" s="183" t="s">
        <v>13892</v>
      </c>
    </row>
    <row r="123" spans="1:8">
      <c r="E123" s="183">
        <v>1205</v>
      </c>
      <c r="H123" s="183" t="s">
        <v>13964</v>
      </c>
    </row>
    <row r="124" spans="1:8">
      <c r="E124" s="183">
        <v>35</v>
      </c>
      <c r="H124" s="183" t="s">
        <v>13965</v>
      </c>
    </row>
    <row r="125" spans="1:8">
      <c r="E125" s="183">
        <v>25</v>
      </c>
      <c r="H125" s="183" t="s">
        <v>13966</v>
      </c>
    </row>
    <row r="126" spans="1:8">
      <c r="E126" s="183">
        <v>1000</v>
      </c>
      <c r="H126" s="183" t="s">
        <v>13967</v>
      </c>
    </row>
    <row r="127" spans="1:8">
      <c r="E127" s="703" t="s">
        <v>13968</v>
      </c>
      <c r="F127" s="703"/>
      <c r="G127" s="703"/>
    </row>
    <row r="129" spans="1:8">
      <c r="A129" s="183" t="s">
        <v>13969</v>
      </c>
    </row>
    <row r="130" spans="1:8">
      <c r="E130" s="183">
        <v>500</v>
      </c>
      <c r="H130" s="183" t="s">
        <v>13970</v>
      </c>
    </row>
    <row r="131" spans="1:8">
      <c r="E131" s="703" t="s">
        <v>13971</v>
      </c>
      <c r="F131" s="703"/>
      <c r="G131" s="703"/>
    </row>
    <row r="133" spans="1:8" s="254" customFormat="1"/>
    <row r="135" spans="1:8">
      <c r="A135" s="183" t="s">
        <v>13972</v>
      </c>
    </row>
    <row r="136" spans="1:8">
      <c r="E136" s="183">
        <v>250</v>
      </c>
      <c r="H136" s="183" t="s">
        <v>13973</v>
      </c>
    </row>
    <row r="137" spans="1:8">
      <c r="E137" s="703" t="s">
        <v>13974</v>
      </c>
      <c r="F137" s="703"/>
      <c r="G137" s="703"/>
    </row>
    <row r="139" spans="1:8">
      <c r="A139" s="183" t="s">
        <v>13975</v>
      </c>
    </row>
    <row r="140" spans="1:8">
      <c r="E140" s="183">
        <v>18</v>
      </c>
      <c r="H140" s="183" t="s">
        <v>13976</v>
      </c>
    </row>
    <row r="141" spans="1:8">
      <c r="E141" s="183">
        <v>275</v>
      </c>
      <c r="H141" s="183" t="s">
        <v>13977</v>
      </c>
    </row>
    <row r="142" spans="1:8">
      <c r="E142" s="183">
        <v>169</v>
      </c>
      <c r="H142" s="183" t="s">
        <v>13978</v>
      </c>
    </row>
    <row r="143" spans="1:8">
      <c r="E143" s="703" t="s">
        <v>13979</v>
      </c>
      <c r="F143" s="703"/>
      <c r="G143" s="703"/>
    </row>
    <row r="145" spans="1:8">
      <c r="A145" s="183" t="s">
        <v>13980</v>
      </c>
    </row>
    <row r="146" spans="1:8">
      <c r="C146" s="183">
        <v>12396</v>
      </c>
      <c r="H146" s="183" t="s">
        <v>13981</v>
      </c>
    </row>
    <row r="147" spans="1:8">
      <c r="B147" s="183">
        <v>11340</v>
      </c>
      <c r="H147" s="183" t="s">
        <v>13982</v>
      </c>
    </row>
    <row r="148" spans="1:8">
      <c r="D148" s="183">
        <v>12000</v>
      </c>
      <c r="H148" s="183" t="s">
        <v>13892</v>
      </c>
    </row>
    <row r="149" spans="1:8">
      <c r="E149" s="183">
        <v>10370</v>
      </c>
      <c r="H149" s="183" t="s">
        <v>13983</v>
      </c>
    </row>
    <row r="150" spans="1:8">
      <c r="E150" s="703" t="s">
        <v>13984</v>
      </c>
      <c r="F150" s="703"/>
      <c r="G150" s="703"/>
    </row>
    <row r="152" spans="1:8">
      <c r="A152" s="183" t="s">
        <v>13985</v>
      </c>
    </row>
    <row r="153" spans="1:8">
      <c r="E153" s="183">
        <v>109</v>
      </c>
      <c r="H153" s="183" t="s">
        <v>13986</v>
      </c>
    </row>
    <row r="154" spans="1:8">
      <c r="E154" s="703" t="s">
        <v>13987</v>
      </c>
      <c r="F154" s="703"/>
      <c r="G154" s="703"/>
    </row>
    <row r="156" spans="1:8">
      <c r="A156" s="183" t="s">
        <v>13988</v>
      </c>
    </row>
    <row r="157" spans="1:8">
      <c r="E157" s="183">
        <v>130</v>
      </c>
      <c r="H157" s="183" t="s">
        <v>13989</v>
      </c>
    </row>
    <row r="158" spans="1:8">
      <c r="E158" s="703" t="s">
        <v>13990</v>
      </c>
      <c r="F158" s="703"/>
      <c r="G158" s="703"/>
    </row>
    <row r="159" spans="1:8">
      <c r="E159" s="183">
        <v>159</v>
      </c>
      <c r="H159" s="183" t="s">
        <v>13991</v>
      </c>
    </row>
    <row r="160" spans="1:8">
      <c r="E160" s="183">
        <v>1205</v>
      </c>
      <c r="H160" s="183" t="s">
        <v>13992</v>
      </c>
    </row>
    <row r="161" spans="1:8">
      <c r="E161" s="183">
        <v>798</v>
      </c>
      <c r="H161" s="183" t="s">
        <v>13993</v>
      </c>
    </row>
    <row r="162" spans="1:8">
      <c r="E162" s="703" t="s">
        <v>13994</v>
      </c>
      <c r="F162" s="703"/>
      <c r="G162" s="703"/>
    </row>
    <row r="163" spans="1:8">
      <c r="E163" s="703"/>
      <c r="F163" s="703"/>
      <c r="G163" s="703"/>
    </row>
    <row r="164" spans="1:8">
      <c r="A164" s="183" t="s">
        <v>13995</v>
      </c>
      <c r="E164" s="703"/>
      <c r="F164" s="703"/>
      <c r="G164" s="703"/>
    </row>
    <row r="165" spans="1:8">
      <c r="E165" s="206">
        <v>180</v>
      </c>
      <c r="F165" s="206"/>
      <c r="G165" s="206"/>
      <c r="H165" s="183" t="s">
        <v>13996</v>
      </c>
    </row>
    <row r="166" spans="1:8">
      <c r="E166" s="206">
        <v>200</v>
      </c>
      <c r="F166" s="206"/>
      <c r="G166" s="206"/>
      <c r="H166" s="183" t="s">
        <v>13997</v>
      </c>
    </row>
    <row r="167" spans="1:8">
      <c r="E167" s="703"/>
      <c r="F167" s="703"/>
      <c r="G167" s="703"/>
    </row>
    <row r="168" spans="1:8">
      <c r="A168" s="183" t="s">
        <v>13998</v>
      </c>
      <c r="E168" s="703"/>
      <c r="F168" s="703"/>
      <c r="G168" s="703"/>
    </row>
    <row r="169" spans="1:8">
      <c r="E169" s="206">
        <v>140</v>
      </c>
      <c r="F169" s="206"/>
      <c r="G169" s="206"/>
      <c r="H169" s="183" t="s">
        <v>13999</v>
      </c>
    </row>
    <row r="170" spans="1:8">
      <c r="E170" s="206">
        <v>145</v>
      </c>
      <c r="F170" s="206"/>
      <c r="G170" s="206"/>
      <c r="H170" s="183" t="s">
        <v>13999</v>
      </c>
    </row>
    <row r="171" spans="1:8">
      <c r="E171" s="206"/>
      <c r="F171" s="206"/>
      <c r="G171" s="206"/>
    </row>
    <row r="172" spans="1:8">
      <c r="A172" s="183" t="s">
        <v>14000</v>
      </c>
      <c r="E172" s="703"/>
      <c r="F172" s="703"/>
      <c r="G172" s="703"/>
    </row>
    <row r="173" spans="1:8">
      <c r="E173" s="206">
        <v>25</v>
      </c>
      <c r="F173" s="206"/>
      <c r="G173" s="206"/>
      <c r="H173" s="183" t="s">
        <v>14001</v>
      </c>
    </row>
    <row r="174" spans="1:8">
      <c r="E174" s="703" t="s">
        <v>14002</v>
      </c>
      <c r="F174" s="703"/>
      <c r="G174" s="703"/>
    </row>
    <row r="175" spans="1:8">
      <c r="E175" s="703"/>
      <c r="F175" s="703"/>
      <c r="G175" s="703"/>
    </row>
    <row r="176" spans="1:8">
      <c r="A176" s="183" t="s">
        <v>14000</v>
      </c>
      <c r="E176" s="703"/>
      <c r="F176" s="703"/>
      <c r="G176" s="703"/>
    </row>
    <row r="177" spans="1:8">
      <c r="E177" s="206">
        <v>88</v>
      </c>
      <c r="F177" s="206"/>
      <c r="G177" s="206"/>
      <c r="H177" s="183" t="s">
        <v>14003</v>
      </c>
    </row>
    <row r="178" spans="1:8">
      <c r="E178" s="703"/>
      <c r="F178" s="703"/>
      <c r="G178" s="703"/>
    </row>
    <row r="179" spans="1:8">
      <c r="A179" s="183" t="s">
        <v>14004</v>
      </c>
      <c r="E179" s="703"/>
      <c r="F179" s="703"/>
      <c r="G179" s="703"/>
    </row>
    <row r="180" spans="1:8">
      <c r="E180" s="206">
        <v>98</v>
      </c>
      <c r="F180" s="206"/>
      <c r="G180" s="206"/>
      <c r="H180" s="183" t="s">
        <v>14005</v>
      </c>
    </row>
    <row r="181" spans="1:8">
      <c r="E181" s="703"/>
      <c r="F181" s="703"/>
      <c r="G181" s="703"/>
    </row>
    <row r="182" spans="1:8">
      <c r="A182" s="183" t="s">
        <v>14006</v>
      </c>
      <c r="E182" s="703"/>
      <c r="F182" s="703"/>
      <c r="G182" s="703"/>
    </row>
    <row r="183" spans="1:8">
      <c r="C183" s="183">
        <v>24689</v>
      </c>
      <c r="E183" s="703"/>
      <c r="F183" s="703"/>
      <c r="G183" s="703"/>
      <c r="H183" s="183" t="s">
        <v>14007</v>
      </c>
    </row>
    <row r="184" spans="1:8">
      <c r="C184" s="183">
        <v>40120</v>
      </c>
      <c r="E184" s="703"/>
      <c r="F184" s="703"/>
      <c r="G184" s="703"/>
      <c r="H184" s="183" t="s">
        <v>14008</v>
      </c>
    </row>
    <row r="185" spans="1:8">
      <c r="C185" s="183">
        <v>63796</v>
      </c>
      <c r="E185" s="703"/>
      <c r="F185" s="703"/>
      <c r="G185" s="703"/>
      <c r="H185" s="183" t="s">
        <v>14009</v>
      </c>
    </row>
    <row r="186" spans="1:8">
      <c r="E186" s="703"/>
      <c r="F186" s="703"/>
      <c r="G186" s="703"/>
    </row>
    <row r="187" spans="1:8">
      <c r="A187" s="183" t="s">
        <v>14010</v>
      </c>
    </row>
    <row r="188" spans="1:8" ht="49.5">
      <c r="C188" s="183">
        <v>20000</v>
      </c>
      <c r="H188" s="698" t="s">
        <v>14011</v>
      </c>
    </row>
    <row r="189" spans="1:8">
      <c r="E189" s="183">
        <v>30</v>
      </c>
      <c r="H189" s="183" t="s">
        <v>14012</v>
      </c>
    </row>
    <row r="190" spans="1:8">
      <c r="E190" s="703" t="s">
        <v>13916</v>
      </c>
      <c r="F190" s="703"/>
      <c r="G190" s="703"/>
    </row>
    <row r="191" spans="1:8">
      <c r="D191" s="183">
        <v>45000</v>
      </c>
      <c r="E191" s="703"/>
      <c r="F191" s="703"/>
      <c r="G191" s="703"/>
      <c r="H191" s="183" t="s">
        <v>13892</v>
      </c>
    </row>
    <row r="192" spans="1:8" ht="214.5">
      <c r="E192" s="206">
        <v>39561</v>
      </c>
      <c r="F192" s="206"/>
      <c r="G192" s="206"/>
      <c r="H192" s="698" t="s">
        <v>14013</v>
      </c>
    </row>
    <row r="193" spans="1:8">
      <c r="E193" s="703" t="s">
        <v>14014</v>
      </c>
      <c r="F193" s="703"/>
      <c r="G193" s="703"/>
    </row>
    <row r="194" spans="1:8">
      <c r="E194" s="703"/>
      <c r="F194" s="703"/>
      <c r="G194" s="703"/>
    </row>
    <row r="195" spans="1:8">
      <c r="A195" s="183" t="s">
        <v>14015</v>
      </c>
    </row>
    <row r="196" spans="1:8">
      <c r="C196" s="183">
        <v>15000</v>
      </c>
      <c r="H196" s="183" t="s">
        <v>14016</v>
      </c>
    </row>
    <row r="197" spans="1:8" ht="115.5">
      <c r="B197" s="698" t="s">
        <v>14017</v>
      </c>
      <c r="H197" s="183" t="s">
        <v>14018</v>
      </c>
    </row>
    <row r="199" spans="1:8">
      <c r="A199" s="183" t="s">
        <v>14019</v>
      </c>
    </row>
    <row r="200" spans="1:8">
      <c r="E200" s="183">
        <v>1205</v>
      </c>
      <c r="H200" s="183" t="s">
        <v>14020</v>
      </c>
    </row>
    <row r="201" spans="1:8">
      <c r="E201" s="703" t="s">
        <v>14021</v>
      </c>
      <c r="F201" s="703"/>
      <c r="G201" s="703"/>
    </row>
    <row r="202" spans="1:8">
      <c r="E202" s="703" t="s">
        <v>14022</v>
      </c>
      <c r="F202" s="703"/>
      <c r="G202" s="703"/>
      <c r="H202" s="183" t="s">
        <v>14023</v>
      </c>
    </row>
    <row r="204" spans="1:8">
      <c r="A204" s="183" t="s">
        <v>14024</v>
      </c>
    </row>
    <row r="205" spans="1:8">
      <c r="C205" s="183">
        <v>30000</v>
      </c>
      <c r="H205" s="183" t="s">
        <v>14025</v>
      </c>
    </row>
    <row r="206" spans="1:8">
      <c r="E206" s="183">
        <v>399</v>
      </c>
      <c r="H206" s="183" t="s">
        <v>14026</v>
      </c>
    </row>
    <row r="207" spans="1:8">
      <c r="E207" s="183">
        <v>180</v>
      </c>
      <c r="H207" s="183" t="s">
        <v>14027</v>
      </c>
    </row>
    <row r="208" spans="1:8">
      <c r="E208" s="183">
        <v>185</v>
      </c>
      <c r="H208" s="183" t="s">
        <v>14028</v>
      </c>
    </row>
    <row r="209" spans="1:8">
      <c r="E209" s="703" t="s">
        <v>14029</v>
      </c>
      <c r="F209" s="703"/>
      <c r="G209" s="703"/>
    </row>
    <row r="210" spans="1:8">
      <c r="E210" s="703" t="s">
        <v>14030</v>
      </c>
      <c r="F210" s="703"/>
      <c r="G210" s="703"/>
      <c r="H210" s="183" t="s">
        <v>14031</v>
      </c>
    </row>
    <row r="212" spans="1:8">
      <c r="A212" s="183" t="s">
        <v>14032</v>
      </c>
    </row>
    <row r="213" spans="1:8">
      <c r="E213" s="183">
        <v>145</v>
      </c>
      <c r="H213" s="183" t="s">
        <v>14033</v>
      </c>
    </row>
    <row r="214" spans="1:8">
      <c r="E214" s="183">
        <v>150</v>
      </c>
      <c r="H214" s="183" t="s">
        <v>14033</v>
      </c>
    </row>
    <row r="215" spans="1:8">
      <c r="E215" s="703" t="s">
        <v>14034</v>
      </c>
      <c r="F215" s="703"/>
      <c r="G215" s="703"/>
    </row>
    <row r="217" spans="1:8">
      <c r="A217" s="183" t="s">
        <v>14035</v>
      </c>
    </row>
    <row r="218" spans="1:8">
      <c r="E218" s="183">
        <v>18</v>
      </c>
      <c r="H218" s="183" t="s">
        <v>14036</v>
      </c>
    </row>
    <row r="219" spans="1:8">
      <c r="E219" s="183">
        <v>200</v>
      </c>
      <c r="H219" s="183" t="s">
        <v>14037</v>
      </c>
    </row>
    <row r="220" spans="1:8">
      <c r="E220" s="183">
        <v>600</v>
      </c>
      <c r="H220" s="183" t="s">
        <v>14038</v>
      </c>
    </row>
    <row r="221" spans="1:8">
      <c r="E221" s="703" t="s">
        <v>14039</v>
      </c>
      <c r="F221" s="703"/>
      <c r="G221" s="703"/>
      <c r="H221" s="183" t="s">
        <v>14040</v>
      </c>
    </row>
    <row r="222" spans="1:8">
      <c r="E222" s="703"/>
      <c r="F222" s="703"/>
      <c r="G222" s="703"/>
    </row>
    <row r="223" spans="1:8">
      <c r="A223" s="183" t="s">
        <v>14041</v>
      </c>
      <c r="E223" s="703"/>
      <c r="F223" s="703"/>
      <c r="G223" s="703"/>
    </row>
    <row r="224" spans="1:8">
      <c r="E224" s="206">
        <v>230</v>
      </c>
      <c r="F224" s="206"/>
      <c r="G224" s="206"/>
      <c r="H224" s="183" t="s">
        <v>14042</v>
      </c>
    </row>
    <row r="225" spans="1:8">
      <c r="E225" s="206">
        <v>230</v>
      </c>
      <c r="F225" s="206"/>
      <c r="G225" s="206"/>
      <c r="H225" s="183" t="s">
        <v>14042</v>
      </c>
    </row>
    <row r="226" spans="1:8">
      <c r="E226" s="703" t="s">
        <v>14043</v>
      </c>
      <c r="F226" s="703"/>
      <c r="G226" s="703"/>
      <c r="H226" s="183" t="s">
        <v>14044</v>
      </c>
    </row>
    <row r="227" spans="1:8" s="254" customFormat="1">
      <c r="E227" s="704"/>
      <c r="F227" s="704"/>
      <c r="G227" s="704"/>
    </row>
    <row r="228" spans="1:8">
      <c r="A228" s="183" t="s">
        <v>14045</v>
      </c>
    </row>
    <row r="229" spans="1:8">
      <c r="C229" s="183">
        <v>15000</v>
      </c>
      <c r="H229" s="183" t="s">
        <v>14046</v>
      </c>
    </row>
    <row r="231" spans="1:8">
      <c r="A231" s="183" t="s">
        <v>14047</v>
      </c>
      <c r="E231" s="703"/>
      <c r="F231" s="703"/>
      <c r="G231" s="703"/>
    </row>
    <row r="232" spans="1:8">
      <c r="E232" s="206">
        <v>255</v>
      </c>
      <c r="F232" s="206"/>
      <c r="G232" s="206"/>
      <c r="H232" s="183" t="s">
        <v>14048</v>
      </c>
    </row>
    <row r="233" spans="1:8">
      <c r="E233" s="206">
        <v>270</v>
      </c>
      <c r="F233" s="206"/>
      <c r="G233" s="206"/>
      <c r="H233" s="183" t="s">
        <v>14048</v>
      </c>
    </row>
    <row r="234" spans="1:8">
      <c r="E234" s="703" t="s">
        <v>14049</v>
      </c>
      <c r="F234" s="703"/>
      <c r="G234" s="703"/>
    </row>
    <row r="236" spans="1:8">
      <c r="A236" s="183" t="s">
        <v>14050</v>
      </c>
    </row>
    <row r="237" spans="1:8">
      <c r="D237" s="183">
        <v>7000</v>
      </c>
      <c r="H237" s="183" t="s">
        <v>13892</v>
      </c>
    </row>
    <row r="238" spans="1:8">
      <c r="E238" s="183">
        <v>2000</v>
      </c>
      <c r="H238" s="183" t="s">
        <v>14051</v>
      </c>
    </row>
    <row r="239" spans="1:8">
      <c r="E239" s="703" t="s">
        <v>14052</v>
      </c>
      <c r="F239" s="703"/>
      <c r="G239" s="703"/>
    </row>
    <row r="241" spans="1:8">
      <c r="A241" s="183" t="s">
        <v>14053</v>
      </c>
    </row>
    <row r="242" spans="1:8">
      <c r="D242" s="183">
        <v>53000</v>
      </c>
      <c r="H242" s="183" t="s">
        <v>13892</v>
      </c>
    </row>
    <row r="243" spans="1:8">
      <c r="E243" s="183">
        <v>18234</v>
      </c>
      <c r="H243" s="183" t="s">
        <v>14054</v>
      </c>
    </row>
    <row r="244" spans="1:8">
      <c r="E244" s="183">
        <v>20758</v>
      </c>
      <c r="H244" s="183" t="s">
        <v>14055</v>
      </c>
    </row>
    <row r="245" spans="1:8">
      <c r="E245" s="183">
        <v>13614</v>
      </c>
      <c r="H245" s="183" t="s">
        <v>14056</v>
      </c>
    </row>
    <row r="246" spans="1:8">
      <c r="E246" s="703" t="s">
        <v>14057</v>
      </c>
      <c r="F246" s="703"/>
      <c r="G246" s="703"/>
    </row>
    <row r="248" spans="1:8">
      <c r="A248" s="183" t="s">
        <v>14058</v>
      </c>
    </row>
    <row r="249" spans="1:8">
      <c r="E249" s="183">
        <v>1812</v>
      </c>
      <c r="H249" s="183" t="s">
        <v>14059</v>
      </c>
    </row>
    <row r="250" spans="1:8">
      <c r="E250" s="183">
        <v>399</v>
      </c>
      <c r="H250" s="183" t="s">
        <v>14060</v>
      </c>
    </row>
    <row r="251" spans="1:8">
      <c r="E251" s="703" t="s">
        <v>14061</v>
      </c>
      <c r="F251" s="703"/>
      <c r="G251" s="703"/>
    </row>
    <row r="252" spans="1:8">
      <c r="E252" s="703"/>
      <c r="F252" s="703"/>
      <c r="G252" s="703"/>
    </row>
    <row r="253" spans="1:8">
      <c r="A253" s="183" t="s">
        <v>14062</v>
      </c>
      <c r="E253" s="703"/>
      <c r="F253" s="703"/>
      <c r="G253" s="703"/>
    </row>
    <row r="254" spans="1:8">
      <c r="E254" s="206">
        <v>174</v>
      </c>
      <c r="F254" s="206"/>
      <c r="G254" s="206"/>
      <c r="H254" s="183" t="s">
        <v>14063</v>
      </c>
    </row>
    <row r="255" spans="1:8">
      <c r="E255" s="703" t="s">
        <v>14064</v>
      </c>
      <c r="F255" s="703"/>
      <c r="G255" s="703"/>
    </row>
    <row r="256" spans="1:8">
      <c r="E256" s="703"/>
      <c r="F256" s="703"/>
      <c r="G256" s="703"/>
    </row>
    <row r="257" spans="1:8">
      <c r="A257" s="183" t="s">
        <v>14065</v>
      </c>
    </row>
    <row r="258" spans="1:8">
      <c r="E258" s="183">
        <v>130</v>
      </c>
      <c r="H258" s="183" t="s">
        <v>14066</v>
      </c>
    </row>
    <row r="259" spans="1:8">
      <c r="E259" s="703" t="s">
        <v>14067</v>
      </c>
      <c r="F259" s="703"/>
      <c r="G259" s="703"/>
    </row>
    <row r="261" spans="1:8">
      <c r="A261" s="183" t="s">
        <v>14068</v>
      </c>
    </row>
    <row r="262" spans="1:8">
      <c r="E262" s="183">
        <v>140</v>
      </c>
      <c r="H262" s="183" t="s">
        <v>14069</v>
      </c>
    </row>
    <row r="263" spans="1:8">
      <c r="E263" s="183">
        <v>130</v>
      </c>
      <c r="H263" s="183" t="s">
        <v>14069</v>
      </c>
    </row>
    <row r="264" spans="1:8">
      <c r="E264" s="703" t="s">
        <v>14070</v>
      </c>
      <c r="F264" s="703"/>
      <c r="G264" s="703"/>
    </row>
    <row r="266" spans="1:8">
      <c r="A266" s="183" t="s">
        <v>14071</v>
      </c>
    </row>
    <row r="267" spans="1:8">
      <c r="E267" s="183">
        <v>1205</v>
      </c>
      <c r="H267" s="183" t="s">
        <v>14072</v>
      </c>
    </row>
    <row r="268" spans="1:8">
      <c r="E268" s="703" t="s">
        <v>14073</v>
      </c>
      <c r="F268" s="703"/>
      <c r="G268" s="703"/>
    </row>
    <row r="270" spans="1:8">
      <c r="A270" s="183" t="s">
        <v>14074</v>
      </c>
    </row>
    <row r="271" spans="1:8">
      <c r="E271" s="183">
        <v>200</v>
      </c>
      <c r="H271" s="183" t="s">
        <v>14075</v>
      </c>
    </row>
    <row r="272" spans="1:8">
      <c r="E272" s="703"/>
      <c r="F272" s="703"/>
      <c r="G272" s="703"/>
    </row>
    <row r="274" spans="1:8">
      <c r="A274" s="183" t="s">
        <v>14076</v>
      </c>
    </row>
    <row r="275" spans="1:8">
      <c r="C275" s="183">
        <v>15000</v>
      </c>
      <c r="H275" s="183" t="s">
        <v>14077</v>
      </c>
    </row>
    <row r="277" spans="1:8">
      <c r="A277" s="183" t="s">
        <v>14078</v>
      </c>
    </row>
    <row r="278" spans="1:8">
      <c r="E278" s="183">
        <v>1583</v>
      </c>
      <c r="H278" s="183" t="s">
        <v>14079</v>
      </c>
    </row>
    <row r="279" spans="1:8">
      <c r="E279" s="703" t="s">
        <v>14080</v>
      </c>
      <c r="F279" s="703"/>
      <c r="G279" s="703"/>
    </row>
    <row r="281" spans="1:8">
      <c r="A281" s="183" t="s">
        <v>14081</v>
      </c>
    </row>
    <row r="282" spans="1:8">
      <c r="C282" s="183">
        <v>19536</v>
      </c>
      <c r="H282" s="183" t="s">
        <v>14082</v>
      </c>
    </row>
    <row r="283" spans="1:8">
      <c r="D283" s="183">
        <v>5000</v>
      </c>
      <c r="H283" s="183" t="s">
        <v>14083</v>
      </c>
    </row>
    <row r="284" spans="1:8">
      <c r="E284" s="703" t="s">
        <v>14084</v>
      </c>
      <c r="F284" s="703"/>
      <c r="G284" s="703"/>
    </row>
    <row r="286" spans="1:8">
      <c r="A286" s="183" t="s">
        <v>14085</v>
      </c>
      <c r="E286" s="183">
        <v>250</v>
      </c>
      <c r="H286" s="183" t="s">
        <v>14086</v>
      </c>
    </row>
    <row r="287" spans="1:8">
      <c r="E287" s="183">
        <v>250</v>
      </c>
      <c r="H287" s="183" t="s">
        <v>14086</v>
      </c>
    </row>
    <row r="288" spans="1:8">
      <c r="E288" s="703" t="s">
        <v>14087</v>
      </c>
      <c r="F288" s="703"/>
      <c r="G288" s="703"/>
    </row>
    <row r="290" spans="1:8">
      <c r="A290" s="183" t="s">
        <v>14088</v>
      </c>
    </row>
    <row r="291" spans="1:8">
      <c r="C291" s="183">
        <v>39756</v>
      </c>
      <c r="H291" s="183" t="s">
        <v>14089</v>
      </c>
    </row>
    <row r="293" spans="1:8">
      <c r="A293" s="183" t="s">
        <v>14090</v>
      </c>
    </row>
    <row r="294" spans="1:8">
      <c r="C294" s="183">
        <v>15000</v>
      </c>
      <c r="H294" s="183" t="s">
        <v>14091</v>
      </c>
    </row>
    <row r="296" spans="1:8">
      <c r="A296" s="183" t="s">
        <v>14090</v>
      </c>
    </row>
    <row r="297" spans="1:8">
      <c r="E297" s="183">
        <v>1205</v>
      </c>
      <c r="H297" s="183" t="s">
        <v>14092</v>
      </c>
    </row>
    <row r="298" spans="1:8">
      <c r="E298" s="183">
        <v>1205</v>
      </c>
      <c r="H298" s="183" t="s">
        <v>14093</v>
      </c>
    </row>
    <row r="299" spans="1:8">
      <c r="E299" s="703" t="s">
        <v>14094</v>
      </c>
      <c r="F299" s="703"/>
      <c r="G299" s="703"/>
    </row>
    <row r="300" spans="1:8">
      <c r="E300" s="703" t="s">
        <v>14095</v>
      </c>
      <c r="F300" s="703"/>
      <c r="G300" s="703"/>
      <c r="H300" s="183" t="s">
        <v>14096</v>
      </c>
    </row>
    <row r="301" spans="1:8">
      <c r="E301" s="703"/>
      <c r="F301" s="703"/>
      <c r="G301" s="703"/>
    </row>
    <row r="302" spans="1:8">
      <c r="A302" s="183" t="s">
        <v>14097</v>
      </c>
      <c r="D302" s="183">
        <v>12994</v>
      </c>
      <c r="E302" s="703"/>
      <c r="F302" s="703"/>
      <c r="G302" s="703"/>
    </row>
    <row r="303" spans="1:8">
      <c r="E303" s="183">
        <v>12994</v>
      </c>
      <c r="H303" s="183" t="s">
        <v>14098</v>
      </c>
    </row>
    <row r="305" spans="1:8">
      <c r="A305" s="183" t="s">
        <v>14099</v>
      </c>
      <c r="D305" s="183">
        <v>9600</v>
      </c>
      <c r="H305" s="183" t="s">
        <v>14100</v>
      </c>
    </row>
    <row r="306" spans="1:8">
      <c r="E306" s="703" t="s">
        <v>14101</v>
      </c>
      <c r="F306" s="703"/>
      <c r="G306" s="703"/>
    </row>
    <row r="308" spans="1:8">
      <c r="A308" s="183" t="s">
        <v>14099</v>
      </c>
      <c r="E308" s="183">
        <v>1583</v>
      </c>
      <c r="H308" s="183" t="s">
        <v>14102</v>
      </c>
    </row>
    <row r="309" spans="1:8">
      <c r="E309" s="183">
        <v>3</v>
      </c>
      <c r="H309" s="183" t="s">
        <v>14103</v>
      </c>
    </row>
    <row r="310" spans="1:8">
      <c r="E310" s="703" t="s">
        <v>14104</v>
      </c>
      <c r="F310" s="703"/>
      <c r="G310" s="703"/>
    </row>
    <row r="312" spans="1:8">
      <c r="A312" s="183" t="s">
        <v>14105</v>
      </c>
      <c r="E312" s="183">
        <v>50</v>
      </c>
      <c r="H312" s="183" t="s">
        <v>14106</v>
      </c>
    </row>
    <row r="313" spans="1:8">
      <c r="E313" s="183">
        <v>70</v>
      </c>
      <c r="H313" s="183" t="s">
        <v>14107</v>
      </c>
    </row>
    <row r="314" spans="1:8">
      <c r="E314" s="703" t="s">
        <v>14108</v>
      </c>
      <c r="F314" s="703"/>
      <c r="G314" s="703"/>
    </row>
    <row r="316" spans="1:8">
      <c r="A316" s="183" t="s">
        <v>14109</v>
      </c>
    </row>
    <row r="317" spans="1:8">
      <c r="E317" s="183">
        <v>50</v>
      </c>
      <c r="H317" s="183" t="s">
        <v>14110</v>
      </c>
    </row>
    <row r="318" spans="1:8">
      <c r="E318" s="183">
        <v>798</v>
      </c>
      <c r="H318" s="183" t="s">
        <v>14111</v>
      </c>
    </row>
    <row r="319" spans="1:8">
      <c r="E319" s="703" t="s">
        <v>14112</v>
      </c>
      <c r="F319" s="703"/>
      <c r="G319" s="703"/>
    </row>
    <row r="321" spans="1:8">
      <c r="A321" s="183" t="s">
        <v>14113</v>
      </c>
    </row>
    <row r="322" spans="1:8">
      <c r="C322" s="183">
        <v>7000</v>
      </c>
      <c r="H322" s="183" t="s">
        <v>14114</v>
      </c>
    </row>
    <row r="324" spans="1:8">
      <c r="A324" s="183" t="s">
        <v>14115</v>
      </c>
    </row>
    <row r="325" spans="1:8">
      <c r="E325" s="183">
        <v>5000</v>
      </c>
      <c r="H325" s="183" t="s">
        <v>14116</v>
      </c>
    </row>
    <row r="326" spans="1:8">
      <c r="E326" s="703" t="s">
        <v>14117</v>
      </c>
      <c r="F326" s="703"/>
      <c r="G326" s="703"/>
    </row>
    <row r="328" spans="1:8">
      <c r="A328" s="183" t="s">
        <v>14115</v>
      </c>
    </row>
    <row r="329" spans="1:8">
      <c r="E329" s="183">
        <v>1000</v>
      </c>
      <c r="H329" s="183" t="s">
        <v>14118</v>
      </c>
    </row>
    <row r="330" spans="1:8">
      <c r="E330" s="703" t="s">
        <v>14119</v>
      </c>
      <c r="F330" s="703"/>
      <c r="G330" s="703"/>
    </row>
    <row r="332" spans="1:8">
      <c r="A332" s="183" t="s">
        <v>14120</v>
      </c>
    </row>
    <row r="333" spans="1:8">
      <c r="E333" s="183">
        <v>399</v>
      </c>
      <c r="H333" s="183" t="s">
        <v>14121</v>
      </c>
    </row>
    <row r="334" spans="1:8">
      <c r="E334" s="703" t="s">
        <v>14122</v>
      </c>
      <c r="F334" s="703"/>
      <c r="G334" s="703"/>
    </row>
    <row r="336" spans="1:8">
      <c r="A336" s="183" t="s">
        <v>14123</v>
      </c>
    </row>
    <row r="337" spans="1:8">
      <c r="E337" s="183">
        <v>90</v>
      </c>
      <c r="H337" s="183" t="s">
        <v>14124</v>
      </c>
    </row>
    <row r="338" spans="1:8">
      <c r="E338" s="703" t="s">
        <v>14125</v>
      </c>
      <c r="F338" s="703"/>
      <c r="G338" s="703"/>
    </row>
    <row r="340" spans="1:8">
      <c r="A340" s="183" t="s">
        <v>14126</v>
      </c>
    </row>
    <row r="341" spans="1:8">
      <c r="E341" s="183">
        <v>276</v>
      </c>
      <c r="H341" s="183" t="s">
        <v>14127</v>
      </c>
    </row>
    <row r="342" spans="1:8">
      <c r="E342" s="703" t="s">
        <v>14128</v>
      </c>
      <c r="F342" s="703"/>
      <c r="G342" s="703"/>
    </row>
    <row r="344" spans="1:8">
      <c r="A344" s="183" t="s">
        <v>14129</v>
      </c>
    </row>
    <row r="345" spans="1:8">
      <c r="C345" s="183">
        <v>15000</v>
      </c>
      <c r="H345" s="183" t="s">
        <v>14130</v>
      </c>
    </row>
    <row r="347" spans="1:8">
      <c r="A347" s="183" t="s">
        <v>14129</v>
      </c>
    </row>
    <row r="348" spans="1:8">
      <c r="C348" s="183">
        <v>40000</v>
      </c>
      <c r="H348" s="183" t="s">
        <v>14131</v>
      </c>
    </row>
    <row r="350" spans="1:8">
      <c r="A350" s="183" t="s">
        <v>14129</v>
      </c>
    </row>
    <row r="351" spans="1:8" ht="115.5">
      <c r="B351" s="183">
        <v>97905</v>
      </c>
      <c r="H351" s="698" t="s">
        <v>14132</v>
      </c>
    </row>
    <row r="353" spans="1:8">
      <c r="A353" s="183" t="s">
        <v>14133</v>
      </c>
    </row>
    <row r="354" spans="1:8">
      <c r="C354" s="183">
        <v>63796</v>
      </c>
      <c r="H354" s="183" t="s">
        <v>14134</v>
      </c>
    </row>
    <row r="355" spans="1:8">
      <c r="C355" s="183">
        <v>29000</v>
      </c>
      <c r="H355" s="183" t="s">
        <v>14135</v>
      </c>
    </row>
    <row r="356" spans="1:8">
      <c r="C356" s="183">
        <v>23536</v>
      </c>
      <c r="H356" s="183" t="s">
        <v>14136</v>
      </c>
    </row>
    <row r="357" spans="1:8">
      <c r="C357" s="183">
        <v>13002</v>
      </c>
      <c r="H357" s="183" t="s">
        <v>14137</v>
      </c>
    </row>
    <row r="359" spans="1:8">
      <c r="A359" s="183" t="s">
        <v>14138</v>
      </c>
    </row>
    <row r="360" spans="1:8">
      <c r="D360" s="183">
        <v>10000</v>
      </c>
      <c r="H360" s="183" t="s">
        <v>14139</v>
      </c>
    </row>
    <row r="361" spans="1:8">
      <c r="E361" s="183">
        <v>3844</v>
      </c>
      <c r="H361" s="183" t="s">
        <v>14140</v>
      </c>
    </row>
    <row r="362" spans="1:8">
      <c r="E362" s="183">
        <v>1583</v>
      </c>
      <c r="H362" s="183" t="s">
        <v>14141</v>
      </c>
    </row>
    <row r="363" spans="1:8">
      <c r="E363" s="183">
        <v>1583</v>
      </c>
      <c r="H363" s="183" t="s">
        <v>14142</v>
      </c>
    </row>
    <row r="364" spans="1:8">
      <c r="E364" s="183">
        <v>9</v>
      </c>
      <c r="H364" s="183" t="s">
        <v>14143</v>
      </c>
    </row>
    <row r="365" spans="1:8">
      <c r="E365" s="183">
        <v>17</v>
      </c>
      <c r="H365" s="183" t="s">
        <v>14144</v>
      </c>
    </row>
    <row r="366" spans="1:8">
      <c r="E366" s="703" t="s">
        <v>14145</v>
      </c>
      <c r="F366" s="703"/>
      <c r="G366" s="703"/>
    </row>
    <row r="368" spans="1:8">
      <c r="A368" s="183" t="s">
        <v>14146</v>
      </c>
    </row>
    <row r="369" spans="1:8">
      <c r="E369" s="183">
        <v>200</v>
      </c>
      <c r="H369" s="183" t="s">
        <v>14147</v>
      </c>
    </row>
    <row r="370" spans="1:8">
      <c r="E370" s="703" t="s">
        <v>14148</v>
      </c>
      <c r="F370" s="703"/>
      <c r="G370" s="703"/>
    </row>
    <row r="372" spans="1:8">
      <c r="A372" s="183" t="s">
        <v>14149</v>
      </c>
    </row>
    <row r="373" spans="1:8">
      <c r="E373" s="183">
        <v>114</v>
      </c>
      <c r="H373" s="183" t="s">
        <v>14150</v>
      </c>
    </row>
    <row r="374" spans="1:8">
      <c r="E374" s="703" t="s">
        <v>14151</v>
      </c>
      <c r="F374" s="703"/>
      <c r="G374" s="703"/>
    </row>
    <row r="376" spans="1:8">
      <c r="A376" s="183" t="s">
        <v>14152</v>
      </c>
    </row>
    <row r="377" spans="1:8">
      <c r="E377" s="183">
        <v>1205</v>
      </c>
      <c r="H377" s="183" t="s">
        <v>14153</v>
      </c>
    </row>
    <row r="378" spans="1:8">
      <c r="E378" s="703" t="s">
        <v>14154</v>
      </c>
      <c r="F378" s="703"/>
      <c r="G378" s="703"/>
    </row>
    <row r="380" spans="1:8">
      <c r="A380" s="183" t="s">
        <v>14152</v>
      </c>
    </row>
    <row r="381" spans="1:8">
      <c r="C381" s="183">
        <v>23767</v>
      </c>
      <c r="H381" s="183" t="s">
        <v>14155</v>
      </c>
    </row>
    <row r="383" spans="1:8">
      <c r="A383" s="183" t="s">
        <v>14156</v>
      </c>
    </row>
    <row r="384" spans="1:8">
      <c r="E384" s="183">
        <v>2400</v>
      </c>
      <c r="H384" s="183" t="s">
        <v>14157</v>
      </c>
    </row>
    <row r="385" spans="1:8">
      <c r="E385" s="703" t="s">
        <v>14158</v>
      </c>
      <c r="F385" s="703"/>
      <c r="G385" s="703"/>
    </row>
    <row r="387" spans="1:8">
      <c r="A387" s="183" t="s">
        <v>14159</v>
      </c>
    </row>
    <row r="388" spans="1:8">
      <c r="E388" s="183">
        <v>130</v>
      </c>
      <c r="H388" s="183" t="s">
        <v>14160</v>
      </c>
    </row>
    <row r="389" spans="1:8">
      <c r="E389" s="703" t="s">
        <v>14161</v>
      </c>
      <c r="F389" s="703"/>
      <c r="G389" s="703"/>
    </row>
    <row r="391" spans="1:8">
      <c r="A391" s="183" t="s">
        <v>14162</v>
      </c>
    </row>
    <row r="392" spans="1:8">
      <c r="B392" s="183">
        <v>16380</v>
      </c>
      <c r="H392" s="183" t="s">
        <v>14163</v>
      </c>
    </row>
    <row r="393" spans="1:8">
      <c r="B393" s="183">
        <v>4725</v>
      </c>
      <c r="H393" s="183" t="s">
        <v>14164</v>
      </c>
    </row>
    <row r="394" spans="1:8">
      <c r="B394" s="183">
        <v>11340</v>
      </c>
      <c r="H394" s="183" t="s">
        <v>14165</v>
      </c>
    </row>
    <row r="395" spans="1:8">
      <c r="B395" s="183">
        <v>9450</v>
      </c>
      <c r="H395" s="183" t="s">
        <v>14166</v>
      </c>
    </row>
    <row r="396" spans="1:8">
      <c r="B396" s="183">
        <v>14175</v>
      </c>
      <c r="H396" s="183" t="s">
        <v>14167</v>
      </c>
    </row>
    <row r="397" spans="1:8">
      <c r="B397" s="183">
        <v>14175</v>
      </c>
      <c r="H397" s="183" t="s">
        <v>14168</v>
      </c>
    </row>
    <row r="399" spans="1:8">
      <c r="A399" s="183" t="s">
        <v>14169</v>
      </c>
    </row>
    <row r="400" spans="1:8">
      <c r="E400" s="183">
        <v>320</v>
      </c>
      <c r="H400" s="183" t="s">
        <v>14170</v>
      </c>
    </row>
    <row r="401" spans="1:8">
      <c r="E401" s="703" t="s">
        <v>14171</v>
      </c>
      <c r="F401" s="703"/>
      <c r="G401" s="703"/>
    </row>
    <row r="403" spans="1:8">
      <c r="A403" s="183" t="s">
        <v>14172</v>
      </c>
    </row>
    <row r="404" spans="1:8">
      <c r="B404" s="183">
        <v>12600</v>
      </c>
      <c r="H404" s="183" t="s">
        <v>14173</v>
      </c>
    </row>
    <row r="405" spans="1:8">
      <c r="B405" s="183">
        <v>11340</v>
      </c>
      <c r="H405" s="183" t="s">
        <v>14174</v>
      </c>
    </row>
    <row r="406" spans="1:8">
      <c r="B406" s="183">
        <v>10800</v>
      </c>
      <c r="H406" s="183" t="s">
        <v>14175</v>
      </c>
    </row>
    <row r="407" spans="1:8">
      <c r="B407" s="183">
        <v>14175</v>
      </c>
      <c r="H407" s="183" t="s">
        <v>14176</v>
      </c>
    </row>
    <row r="408" spans="1:8">
      <c r="B408" s="183">
        <v>14175</v>
      </c>
      <c r="H408" s="183" t="s">
        <v>14177</v>
      </c>
    </row>
    <row r="410" spans="1:8">
      <c r="A410" s="183" t="s">
        <v>14178</v>
      </c>
    </row>
    <row r="411" spans="1:8">
      <c r="C411" s="183">
        <v>15000</v>
      </c>
      <c r="H411" s="183" t="s">
        <v>14179</v>
      </c>
    </row>
    <row r="413" spans="1:8">
      <c r="A413" s="183" t="s">
        <v>14178</v>
      </c>
    </row>
    <row r="414" spans="1:8">
      <c r="E414" s="183">
        <v>18</v>
      </c>
      <c r="H414" s="183" t="s">
        <v>14180</v>
      </c>
    </row>
    <row r="415" spans="1:8">
      <c r="E415" s="703" t="s">
        <v>14181</v>
      </c>
      <c r="F415" s="703"/>
      <c r="G415" s="703"/>
    </row>
    <row r="417" spans="1:8">
      <c r="A417" s="183" t="s">
        <v>14182</v>
      </c>
    </row>
    <row r="418" spans="1:8">
      <c r="E418" s="183">
        <v>110</v>
      </c>
      <c r="H418" s="183" t="s">
        <v>14183</v>
      </c>
    </row>
    <row r="419" spans="1:8">
      <c r="E419" s="703" t="s">
        <v>14184</v>
      </c>
      <c r="F419" s="703"/>
      <c r="G419" s="703"/>
    </row>
    <row r="421" spans="1:8">
      <c r="A421" s="183" t="s">
        <v>14185</v>
      </c>
    </row>
    <row r="422" spans="1:8">
      <c r="C422" s="183">
        <v>36000</v>
      </c>
      <c r="H422" s="183" t="s">
        <v>14186</v>
      </c>
    </row>
    <row r="423" spans="1:8">
      <c r="C423" s="183">
        <v>63796</v>
      </c>
      <c r="H423" s="183" t="s">
        <v>14187</v>
      </c>
    </row>
    <row r="424" spans="1:8">
      <c r="C424" s="183">
        <v>23538</v>
      </c>
      <c r="H424" s="183" t="s">
        <v>14188</v>
      </c>
    </row>
    <row r="425" spans="1:8">
      <c r="C425" s="183">
        <v>5000</v>
      </c>
      <c r="H425" s="183" t="s">
        <v>14189</v>
      </c>
    </row>
    <row r="426" spans="1:8">
      <c r="D426" s="183">
        <v>5000</v>
      </c>
      <c r="H426" s="183" t="s">
        <v>14189</v>
      </c>
    </row>
    <row r="427" spans="1:8">
      <c r="E427" s="703" t="s">
        <v>14190</v>
      </c>
      <c r="F427" s="703"/>
      <c r="G427" s="703"/>
    </row>
    <row r="429" spans="1:8">
      <c r="A429" s="183" t="s">
        <v>14191</v>
      </c>
    </row>
    <row r="430" spans="1:8">
      <c r="E430" s="183">
        <v>350</v>
      </c>
      <c r="H430" s="183" t="s">
        <v>14192</v>
      </c>
    </row>
    <row r="431" spans="1:8">
      <c r="E431" s="703" t="s">
        <v>14193</v>
      </c>
      <c r="F431" s="703"/>
      <c r="G431" s="703"/>
    </row>
    <row r="433" spans="1:8">
      <c r="A433" s="183" t="s">
        <v>14191</v>
      </c>
    </row>
    <row r="434" spans="1:8">
      <c r="C434" s="183">
        <v>18560</v>
      </c>
      <c r="H434" s="183" t="s">
        <v>14194</v>
      </c>
    </row>
    <row r="436" spans="1:8">
      <c r="A436" s="183" t="s">
        <v>14195</v>
      </c>
    </row>
    <row r="437" spans="1:8">
      <c r="E437" s="183">
        <v>18560</v>
      </c>
      <c r="H437" s="183" t="s">
        <v>14196</v>
      </c>
    </row>
    <row r="438" spans="1:8">
      <c r="E438" s="703" t="s">
        <v>14193</v>
      </c>
      <c r="F438" s="703"/>
      <c r="G438" s="703"/>
    </row>
    <row r="440" spans="1:8">
      <c r="A440" s="183" t="s">
        <v>14195</v>
      </c>
    </row>
    <row r="441" spans="1:8">
      <c r="E441" s="183">
        <v>200</v>
      </c>
      <c r="H441" s="183" t="s">
        <v>14197</v>
      </c>
    </row>
    <row r="442" spans="1:8">
      <c r="E442" s="703" t="s">
        <v>14198</v>
      </c>
      <c r="F442" s="703"/>
      <c r="G442" s="703"/>
    </row>
    <row r="444" spans="1:8">
      <c r="A444" s="183" t="s">
        <v>14195</v>
      </c>
    </row>
    <row r="445" spans="1:8">
      <c r="E445" s="183">
        <v>1205</v>
      </c>
      <c r="H445" s="183" t="s">
        <v>14199</v>
      </c>
    </row>
    <row r="446" spans="1:8">
      <c r="E446" s="703" t="s">
        <v>14200</v>
      </c>
      <c r="F446" s="703"/>
      <c r="G446" s="703"/>
    </row>
    <row r="448" spans="1:8">
      <c r="A448" s="183" t="s">
        <v>14201</v>
      </c>
    </row>
    <row r="449" spans="1:8">
      <c r="C449" s="183">
        <v>6000</v>
      </c>
      <c r="H449" s="183" t="s">
        <v>14202</v>
      </c>
    </row>
    <row r="451" spans="1:8">
      <c r="A451" s="183" t="s">
        <v>14201</v>
      </c>
    </row>
    <row r="452" spans="1:8">
      <c r="E452" s="183">
        <v>99</v>
      </c>
      <c r="H452" s="183" t="s">
        <v>14203</v>
      </c>
    </row>
    <row r="453" spans="1:8">
      <c r="E453" s="703" t="s">
        <v>14204</v>
      </c>
      <c r="F453" s="703"/>
      <c r="G453" s="703"/>
    </row>
    <row r="455" spans="1:8">
      <c r="A455" s="183" t="s">
        <v>14201</v>
      </c>
    </row>
    <row r="456" spans="1:8">
      <c r="E456" s="183">
        <v>1583</v>
      </c>
      <c r="H456" s="183" t="s">
        <v>14205</v>
      </c>
    </row>
    <row r="457" spans="1:8">
      <c r="E457" s="703" t="s">
        <v>14206</v>
      </c>
      <c r="F457" s="703"/>
      <c r="G457" s="703"/>
    </row>
    <row r="459" spans="1:8">
      <c r="A459" s="183" t="s">
        <v>14207</v>
      </c>
    </row>
    <row r="460" spans="1:8">
      <c r="E460" s="183">
        <v>399</v>
      </c>
      <c r="H460" s="183" t="s">
        <v>14208</v>
      </c>
    </row>
    <row r="461" spans="1:8">
      <c r="E461" s="183">
        <v>399</v>
      </c>
      <c r="H461" s="183" t="s">
        <v>14209</v>
      </c>
    </row>
    <row r="462" spans="1:8">
      <c r="E462" s="703" t="s">
        <v>14210</v>
      </c>
      <c r="F462" s="703"/>
      <c r="G462" s="703"/>
    </row>
    <row r="464" spans="1:8">
      <c r="A464" s="183" t="s">
        <v>14211</v>
      </c>
    </row>
    <row r="465" spans="1:8">
      <c r="E465" s="183">
        <v>109</v>
      </c>
      <c r="H465" s="183" t="s">
        <v>13986</v>
      </c>
    </row>
    <row r="466" spans="1:8">
      <c r="E466" s="703" t="s">
        <v>14212</v>
      </c>
      <c r="F466" s="703"/>
      <c r="G466" s="703"/>
    </row>
    <row r="468" spans="1:8">
      <c r="A468" s="183" t="s">
        <v>14213</v>
      </c>
    </row>
    <row r="469" spans="1:8">
      <c r="C469" s="183">
        <v>2639</v>
      </c>
      <c r="H469" s="183" t="s">
        <v>14214</v>
      </c>
    </row>
    <row r="471" spans="1:8">
      <c r="A471" s="183" t="s">
        <v>14215</v>
      </c>
    </row>
    <row r="472" spans="1:8">
      <c r="E472" s="183">
        <v>104</v>
      </c>
      <c r="H472" s="183" t="s">
        <v>14216</v>
      </c>
    </row>
    <row r="473" spans="1:8">
      <c r="E473" s="183">
        <v>20</v>
      </c>
      <c r="H473" s="183" t="s">
        <v>14217</v>
      </c>
    </row>
    <row r="474" spans="1:8">
      <c r="E474" s="703" t="s">
        <v>14218</v>
      </c>
      <c r="F474" s="703"/>
      <c r="G474" s="703"/>
    </row>
    <row r="475" spans="1:8">
      <c r="E475" s="703"/>
      <c r="F475" s="703"/>
      <c r="G475" s="703"/>
    </row>
    <row r="476" spans="1:8">
      <c r="A476" s="183" t="s">
        <v>14219</v>
      </c>
      <c r="E476" s="703"/>
      <c r="F476" s="703"/>
      <c r="G476" s="703"/>
    </row>
    <row r="477" spans="1:8">
      <c r="E477" s="705">
        <v>65</v>
      </c>
      <c r="F477" s="705"/>
      <c r="G477" s="705"/>
      <c r="H477" s="183" t="s">
        <v>14220</v>
      </c>
    </row>
    <row r="478" spans="1:8">
      <c r="E478" s="703" t="s">
        <v>14221</v>
      </c>
      <c r="F478" s="703"/>
      <c r="G478" s="703"/>
    </row>
    <row r="479" spans="1:8">
      <c r="E479" s="703"/>
      <c r="F479" s="703"/>
      <c r="G479" s="703"/>
    </row>
    <row r="480" spans="1:8">
      <c r="A480" s="183" t="s">
        <v>14222</v>
      </c>
      <c r="E480" s="703"/>
      <c r="F480" s="703"/>
      <c r="G480" s="703"/>
    </row>
    <row r="481" spans="1:8">
      <c r="E481" s="705">
        <v>83</v>
      </c>
      <c r="F481" s="705"/>
      <c r="G481" s="705"/>
      <c r="H481" s="183" t="s">
        <v>14223</v>
      </c>
    </row>
    <row r="482" spans="1:8">
      <c r="E482" s="703" t="s">
        <v>14224</v>
      </c>
      <c r="F482" s="703"/>
      <c r="G482" s="703"/>
    </row>
    <row r="484" spans="1:8">
      <c r="A484" s="183" t="s">
        <v>14222</v>
      </c>
      <c r="E484" s="703"/>
      <c r="F484" s="703"/>
      <c r="G484" s="703"/>
    </row>
    <row r="485" spans="1:8">
      <c r="E485" s="705">
        <v>175</v>
      </c>
      <c r="F485" s="705"/>
      <c r="G485" s="705"/>
      <c r="H485" s="183" t="s">
        <v>14225</v>
      </c>
    </row>
    <row r="486" spans="1:8">
      <c r="E486" s="705">
        <v>205</v>
      </c>
      <c r="F486" s="705"/>
      <c r="G486" s="705"/>
      <c r="H486" s="183" t="s">
        <v>14226</v>
      </c>
    </row>
    <row r="487" spans="1:8">
      <c r="E487" s="703" t="s">
        <v>14227</v>
      </c>
      <c r="F487" s="703"/>
      <c r="G487" s="703"/>
    </row>
    <row r="489" spans="1:8">
      <c r="A489" s="183" t="s">
        <v>14228</v>
      </c>
      <c r="E489" s="703"/>
      <c r="F489" s="703"/>
      <c r="G489" s="703"/>
    </row>
    <row r="490" spans="1:8">
      <c r="E490" s="705">
        <v>80</v>
      </c>
      <c r="F490" s="705"/>
      <c r="G490" s="705"/>
      <c r="H490" s="183" t="s">
        <v>14229</v>
      </c>
    </row>
    <row r="491" spans="1:8">
      <c r="E491" s="705">
        <v>105</v>
      </c>
      <c r="F491" s="705"/>
      <c r="G491" s="705"/>
      <c r="H491" s="183" t="s">
        <v>14230</v>
      </c>
    </row>
    <row r="492" spans="1:8">
      <c r="E492" s="703" t="s">
        <v>14231</v>
      </c>
      <c r="F492" s="703"/>
      <c r="G492" s="703"/>
    </row>
    <row r="494" spans="1:8">
      <c r="A494" s="183" t="s">
        <v>14232</v>
      </c>
    </row>
    <row r="495" spans="1:8">
      <c r="C495" s="183">
        <v>15000</v>
      </c>
      <c r="H495" s="183" t="s">
        <v>14233</v>
      </c>
    </row>
    <row r="497" spans="1:8">
      <c r="A497" s="183" t="s">
        <v>14234</v>
      </c>
      <c r="E497" s="703"/>
      <c r="F497" s="703"/>
      <c r="G497" s="703"/>
    </row>
    <row r="498" spans="1:8">
      <c r="E498" s="705">
        <v>110</v>
      </c>
      <c r="F498" s="705"/>
      <c r="G498" s="705"/>
      <c r="H498" s="183" t="s">
        <v>14235</v>
      </c>
    </row>
    <row r="499" spans="1:8">
      <c r="E499" s="705">
        <v>120</v>
      </c>
      <c r="F499" s="705"/>
      <c r="G499" s="705"/>
      <c r="H499" s="183" t="s">
        <v>14235</v>
      </c>
    </row>
    <row r="500" spans="1:8">
      <c r="E500" s="703" t="s">
        <v>14236</v>
      </c>
      <c r="F500" s="703"/>
      <c r="G500" s="703"/>
    </row>
    <row r="502" spans="1:8">
      <c r="A502" s="183" t="s">
        <v>14234</v>
      </c>
    </row>
    <row r="503" spans="1:8">
      <c r="D503" s="183">
        <v>5000</v>
      </c>
      <c r="H503" s="183" t="s">
        <v>14237</v>
      </c>
    </row>
    <row r="504" spans="1:8">
      <c r="E504" s="703" t="s">
        <v>14238</v>
      </c>
      <c r="F504" s="703"/>
      <c r="G504" s="703"/>
    </row>
    <row r="506" spans="1:8">
      <c r="A506" s="183" t="s">
        <v>14239</v>
      </c>
    </row>
    <row r="507" spans="1:8">
      <c r="C507" s="183">
        <v>18000</v>
      </c>
      <c r="H507" s="183" t="s">
        <v>14240</v>
      </c>
    </row>
    <row r="508" spans="1:8">
      <c r="C508" s="183">
        <v>63796</v>
      </c>
      <c r="H508" s="183" t="s">
        <v>14241</v>
      </c>
    </row>
    <row r="509" spans="1:8">
      <c r="C509" s="183">
        <v>23538</v>
      </c>
      <c r="H509" s="183" t="s">
        <v>14242</v>
      </c>
    </row>
    <row r="511" spans="1:8">
      <c r="A511" s="183" t="s">
        <v>14243</v>
      </c>
    </row>
    <row r="512" spans="1:8">
      <c r="E512" s="183">
        <v>337</v>
      </c>
      <c r="H512" s="183" t="s">
        <v>14244</v>
      </c>
    </row>
    <row r="513" spans="1:8">
      <c r="E513" s="703" t="s">
        <v>14245</v>
      </c>
      <c r="F513" s="703"/>
      <c r="G513" s="703"/>
    </row>
    <row r="515" spans="1:8">
      <c r="A515" s="183" t="s">
        <v>14246</v>
      </c>
    </row>
    <row r="516" spans="1:8">
      <c r="E516" s="183">
        <v>70</v>
      </c>
      <c r="H516" s="183" t="s">
        <v>14247</v>
      </c>
    </row>
    <row r="517" spans="1:8">
      <c r="E517" s="703" t="s">
        <v>14248</v>
      </c>
      <c r="F517" s="703"/>
      <c r="G517" s="703"/>
    </row>
    <row r="518" spans="1:8">
      <c r="E518" s="703"/>
      <c r="F518" s="703"/>
      <c r="G518" s="703"/>
    </row>
    <row r="519" spans="1:8">
      <c r="A519" s="183" t="s">
        <v>14249</v>
      </c>
    </row>
    <row r="520" spans="1:8">
      <c r="C520" s="183">
        <v>20000</v>
      </c>
      <c r="H520" s="183" t="s">
        <v>14250</v>
      </c>
    </row>
    <row r="522" spans="1:8">
      <c r="A522" s="183" t="s">
        <v>14251</v>
      </c>
    </row>
    <row r="523" spans="1:8">
      <c r="E523" s="183">
        <v>180</v>
      </c>
      <c r="H523" s="183" t="s">
        <v>14252</v>
      </c>
    </row>
    <row r="524" spans="1:8">
      <c r="E524" s="183">
        <v>185</v>
      </c>
      <c r="H524" s="183" t="s">
        <v>14252</v>
      </c>
    </row>
    <row r="525" spans="1:8">
      <c r="E525" s="703" t="s">
        <v>14253</v>
      </c>
      <c r="F525" s="703"/>
      <c r="G525" s="703"/>
    </row>
    <row r="527" spans="1:8">
      <c r="A527" s="183" t="s">
        <v>14254</v>
      </c>
    </row>
    <row r="528" spans="1:8">
      <c r="C528" s="183">
        <v>36000</v>
      </c>
      <c r="H528" s="183" t="s">
        <v>14255</v>
      </c>
    </row>
    <row r="530" spans="1:8">
      <c r="A530" s="183" t="s">
        <v>14256</v>
      </c>
    </row>
    <row r="531" spans="1:8">
      <c r="E531" s="183">
        <v>1205</v>
      </c>
      <c r="H531" s="183" t="s">
        <v>14257</v>
      </c>
    </row>
    <row r="532" spans="1:8">
      <c r="E532" s="703" t="s">
        <v>14258</v>
      </c>
      <c r="F532" s="703"/>
      <c r="G532" s="703"/>
    </row>
    <row r="534" spans="1:8">
      <c r="A534" s="183" t="s">
        <v>14259</v>
      </c>
    </row>
    <row r="535" spans="1:8">
      <c r="E535" s="183">
        <v>35</v>
      </c>
      <c r="H535" s="183" t="s">
        <v>14260</v>
      </c>
    </row>
    <row r="536" spans="1:8">
      <c r="E536" s="703" t="s">
        <v>14261</v>
      </c>
      <c r="F536" s="703"/>
      <c r="G536" s="703"/>
    </row>
    <row r="538" spans="1:8">
      <c r="A538" s="183" t="s">
        <v>14262</v>
      </c>
    </row>
    <row r="539" spans="1:8">
      <c r="D539" s="183">
        <v>10000</v>
      </c>
      <c r="H539" s="183" t="s">
        <v>14263</v>
      </c>
    </row>
    <row r="540" spans="1:8">
      <c r="E540" s="703" t="s">
        <v>14264</v>
      </c>
      <c r="F540" s="703"/>
      <c r="G540" s="703"/>
    </row>
    <row r="543" spans="1:8">
      <c r="A543" s="183" t="s">
        <v>14265</v>
      </c>
    </row>
    <row r="544" spans="1:8">
      <c r="E544" s="183">
        <v>109</v>
      </c>
      <c r="H544" s="183" t="s">
        <v>14266</v>
      </c>
    </row>
    <row r="545" spans="1:8">
      <c r="E545" s="183">
        <v>68</v>
      </c>
      <c r="H545" s="183" t="s">
        <v>14267</v>
      </c>
    </row>
    <row r="546" spans="1:8">
      <c r="E546" s="703" t="s">
        <v>14268</v>
      </c>
      <c r="F546" s="703"/>
      <c r="G546" s="703"/>
    </row>
    <row r="548" spans="1:8">
      <c r="A548" s="183" t="s">
        <v>14269</v>
      </c>
    </row>
    <row r="549" spans="1:8">
      <c r="C549" s="183">
        <v>15000</v>
      </c>
      <c r="H549" s="183" t="s">
        <v>14270</v>
      </c>
    </row>
    <row r="551" spans="1:8">
      <c r="A551" s="183" t="s">
        <v>14269</v>
      </c>
    </row>
    <row r="552" spans="1:8">
      <c r="E552" s="183">
        <v>300</v>
      </c>
      <c r="H552" s="183" t="s">
        <v>14271</v>
      </c>
    </row>
    <row r="553" spans="1:8">
      <c r="E553" s="703" t="s">
        <v>14272</v>
      </c>
      <c r="F553" s="703"/>
      <c r="G553" s="703"/>
      <c r="H553" s="703" t="s">
        <v>14273</v>
      </c>
    </row>
    <row r="554" spans="1:8">
      <c r="E554" s="254"/>
      <c r="F554" s="254"/>
      <c r="G554" s="254"/>
    </row>
    <row r="556" spans="1:8">
      <c r="A556" s="183" t="s">
        <v>14274</v>
      </c>
    </row>
    <row r="557" spans="1:8">
      <c r="C557" s="183">
        <v>90000</v>
      </c>
      <c r="H557" s="183" t="s">
        <v>14275</v>
      </c>
    </row>
    <row r="558" spans="1:8">
      <c r="C558" s="183">
        <v>63740</v>
      </c>
      <c r="H558" s="183" t="s">
        <v>14276</v>
      </c>
    </row>
    <row r="559" spans="1:8">
      <c r="C559" s="183">
        <v>23538</v>
      </c>
      <c r="H559" s="183" t="s">
        <v>14277</v>
      </c>
    </row>
    <row r="561" spans="1:8">
      <c r="A561" s="183" t="s">
        <v>14278</v>
      </c>
    </row>
    <row r="562" spans="1:8">
      <c r="D562" s="183">
        <v>249</v>
      </c>
      <c r="H562" s="183" t="s">
        <v>14279</v>
      </c>
    </row>
    <row r="563" spans="1:8">
      <c r="D563" s="183">
        <v>9726</v>
      </c>
      <c r="H563" s="183" t="s">
        <v>14280</v>
      </c>
    </row>
    <row r="564" spans="1:8">
      <c r="E564" s="703" t="s">
        <v>14281</v>
      </c>
      <c r="F564" s="703"/>
      <c r="G564" s="703"/>
    </row>
    <row r="566" spans="1:8">
      <c r="A566" s="183" t="s">
        <v>14282</v>
      </c>
    </row>
    <row r="567" spans="1:8">
      <c r="E567" s="183">
        <v>179</v>
      </c>
      <c r="H567" s="183" t="s">
        <v>14283</v>
      </c>
    </row>
    <row r="568" spans="1:8">
      <c r="E568" s="703" t="s">
        <v>14284</v>
      </c>
      <c r="F568" s="703"/>
      <c r="G568" s="703"/>
    </row>
    <row r="570" spans="1:8">
      <c r="A570" s="183" t="s">
        <v>14282</v>
      </c>
    </row>
    <row r="571" spans="1:8">
      <c r="C571" s="183">
        <v>35072</v>
      </c>
      <c r="H571" s="183" t="s">
        <v>14285</v>
      </c>
    </row>
    <row r="573" spans="1:8">
      <c r="A573" s="183" t="s">
        <v>14286</v>
      </c>
    </row>
    <row r="574" spans="1:8">
      <c r="E574" s="183">
        <v>37020</v>
      </c>
      <c r="H574" s="183" t="s">
        <v>14287</v>
      </c>
    </row>
    <row r="576" spans="1:8">
      <c r="A576" s="183" t="s">
        <v>14286</v>
      </c>
    </row>
    <row r="577" spans="1:8" s="706" customFormat="1">
      <c r="D577" s="706">
        <v>6000</v>
      </c>
      <c r="H577" s="706" t="s">
        <v>14288</v>
      </c>
    </row>
    <row r="579" spans="1:8">
      <c r="A579" s="183" t="s">
        <v>14286</v>
      </c>
    </row>
    <row r="580" spans="1:8">
      <c r="E580" s="183">
        <v>1205</v>
      </c>
      <c r="H580" s="183" t="s">
        <v>14289</v>
      </c>
    </row>
    <row r="581" spans="1:8">
      <c r="E581" s="703" t="s">
        <v>14290</v>
      </c>
      <c r="F581" s="703"/>
      <c r="G581" s="703"/>
    </row>
    <row r="583" spans="1:8">
      <c r="A583" s="183" t="s">
        <v>14291</v>
      </c>
    </row>
    <row r="584" spans="1:8" s="706" customFormat="1">
      <c r="D584" s="706">
        <v>150000</v>
      </c>
      <c r="H584" s="706" t="s">
        <v>14292</v>
      </c>
    </row>
    <row r="586" spans="1:8">
      <c r="A586" s="183" t="s">
        <v>14293</v>
      </c>
    </row>
    <row r="587" spans="1:8">
      <c r="E587" s="183">
        <v>18</v>
      </c>
      <c r="H587" s="183" t="s">
        <v>14294</v>
      </c>
    </row>
    <row r="588" spans="1:8">
      <c r="E588" s="703" t="s">
        <v>14295</v>
      </c>
      <c r="F588" s="703"/>
      <c r="G588" s="703"/>
    </row>
    <row r="590" spans="1:8">
      <c r="A590" s="183" t="s">
        <v>14296</v>
      </c>
    </row>
    <row r="591" spans="1:8">
      <c r="E591" s="183">
        <v>399</v>
      </c>
      <c r="H591" s="183" t="s">
        <v>14297</v>
      </c>
    </row>
    <row r="592" spans="1:8">
      <c r="E592" s="183">
        <v>399</v>
      </c>
      <c r="H592" s="183" t="s">
        <v>14298</v>
      </c>
    </row>
    <row r="593" spans="1:8">
      <c r="E593" s="703" t="s">
        <v>14299</v>
      </c>
      <c r="F593" s="703"/>
      <c r="G593" s="703"/>
    </row>
    <row r="595" spans="1:8">
      <c r="A595" s="183" t="s">
        <v>14300</v>
      </c>
    </row>
    <row r="596" spans="1:8" s="706" customFormat="1">
      <c r="D596" s="706">
        <v>162016</v>
      </c>
      <c r="H596" s="706" t="s">
        <v>14301</v>
      </c>
    </row>
    <row r="598" spans="1:8">
      <c r="A598" s="183" t="s">
        <v>14302</v>
      </c>
    </row>
    <row r="599" spans="1:8">
      <c r="E599" s="183">
        <v>85</v>
      </c>
      <c r="H599" s="183" t="s">
        <v>14303</v>
      </c>
    </row>
    <row r="600" spans="1:8">
      <c r="E600" s="703" t="s">
        <v>14304</v>
      </c>
      <c r="F600" s="703"/>
      <c r="G600" s="703"/>
    </row>
    <row r="602" spans="1:8">
      <c r="A602" s="183" t="s">
        <v>14305</v>
      </c>
    </row>
    <row r="603" spans="1:8">
      <c r="B603" s="183">
        <v>6000</v>
      </c>
      <c r="H603" s="183" t="s">
        <v>14306</v>
      </c>
    </row>
    <row r="604" spans="1:8">
      <c r="B604" s="183">
        <v>150000</v>
      </c>
      <c r="H604" s="183" t="s">
        <v>14306</v>
      </c>
    </row>
    <row r="605" spans="1:8" ht="33">
      <c r="B605" s="698" t="s">
        <v>14307</v>
      </c>
      <c r="H605" s="183" t="s">
        <v>14308</v>
      </c>
    </row>
    <row r="607" spans="1:8">
      <c r="A607" s="183" t="s">
        <v>14309</v>
      </c>
    </row>
    <row r="608" spans="1:8">
      <c r="C608" s="183">
        <v>15000</v>
      </c>
      <c r="H608" s="183" t="s">
        <v>14310</v>
      </c>
    </row>
    <row r="610" spans="1:8">
      <c r="A610" s="183" t="s">
        <v>14311</v>
      </c>
    </row>
    <row r="611" spans="1:8">
      <c r="C611" s="183">
        <v>63740</v>
      </c>
      <c r="H611" s="183" t="s">
        <v>6032</v>
      </c>
    </row>
    <row r="612" spans="1:8">
      <c r="C612" s="183">
        <v>19580</v>
      </c>
      <c r="H612" s="183" t="s">
        <v>14312</v>
      </c>
    </row>
    <row r="614" spans="1:8">
      <c r="A614" s="183" t="s">
        <v>14313</v>
      </c>
    </row>
    <row r="615" spans="1:8">
      <c r="E615" s="183">
        <v>110</v>
      </c>
      <c r="H615" s="183" t="s">
        <v>14314</v>
      </c>
    </row>
    <row r="616" spans="1:8">
      <c r="E616" s="183">
        <v>120</v>
      </c>
      <c r="H616" s="183" t="s">
        <v>14315</v>
      </c>
    </row>
    <row r="617" spans="1:8">
      <c r="E617" s="703" t="s">
        <v>14316</v>
      </c>
      <c r="F617" s="703"/>
      <c r="G617" s="703"/>
    </row>
    <row r="619" spans="1:8">
      <c r="A619" s="183" t="s">
        <v>14317</v>
      </c>
    </row>
    <row r="620" spans="1:8">
      <c r="D620" s="183">
        <v>1559</v>
      </c>
      <c r="H620" s="183" t="s">
        <v>14318</v>
      </c>
    </row>
    <row r="621" spans="1:8">
      <c r="E621" s="703" t="s">
        <v>14319</v>
      </c>
      <c r="F621" s="703"/>
      <c r="G621" s="703"/>
    </row>
    <row r="623" spans="1:8">
      <c r="A623" s="183" t="s">
        <v>14320</v>
      </c>
    </row>
    <row r="624" spans="1:8">
      <c r="E624" s="183">
        <v>1205</v>
      </c>
      <c r="H624" s="183" t="s">
        <v>14321</v>
      </c>
    </row>
    <row r="625" spans="1:8">
      <c r="E625" s="703" t="s">
        <v>14322</v>
      </c>
      <c r="F625" s="703"/>
      <c r="G625" s="703"/>
    </row>
    <row r="627" spans="1:8">
      <c r="A627" s="183" t="s">
        <v>14320</v>
      </c>
    </row>
    <row r="628" spans="1:8">
      <c r="E628" s="183">
        <v>90</v>
      </c>
      <c r="H628" s="183" t="s">
        <v>14323</v>
      </c>
    </row>
    <row r="629" spans="1:8">
      <c r="E629" s="703" t="s">
        <v>14324</v>
      </c>
      <c r="F629" s="703"/>
      <c r="G629" s="703"/>
    </row>
    <row r="631" spans="1:8">
      <c r="A631" s="183" t="s">
        <v>14325</v>
      </c>
    </row>
    <row r="632" spans="1:8">
      <c r="C632" s="183">
        <v>11999</v>
      </c>
      <c r="H632" s="183" t="s">
        <v>14326</v>
      </c>
    </row>
    <row r="634" spans="1:8">
      <c r="A634" s="183" t="s">
        <v>14327</v>
      </c>
    </row>
    <row r="635" spans="1:8">
      <c r="C635" s="183">
        <v>300000</v>
      </c>
      <c r="H635" s="183" t="s">
        <v>14328</v>
      </c>
    </row>
    <row r="636" spans="1:8">
      <c r="C636" s="707" t="s">
        <v>14329</v>
      </c>
      <c r="E636" s="183">
        <v>30</v>
      </c>
      <c r="H636" s="183" t="s">
        <v>6050</v>
      </c>
    </row>
    <row r="637" spans="1:8">
      <c r="E637" s="703" t="s">
        <v>14330</v>
      </c>
      <c r="F637" s="703"/>
      <c r="G637" s="703"/>
    </row>
    <row r="639" spans="1:8">
      <c r="A639" s="183" t="s">
        <v>14331</v>
      </c>
    </row>
    <row r="640" spans="1:8">
      <c r="E640" s="183">
        <v>100</v>
      </c>
      <c r="H640" s="183" t="s">
        <v>14332</v>
      </c>
    </row>
    <row r="641" spans="1:8">
      <c r="E641" s="183">
        <v>110</v>
      </c>
      <c r="H641" s="183" t="s">
        <v>14332</v>
      </c>
    </row>
    <row r="642" spans="1:8">
      <c r="E642" s="703" t="s">
        <v>14333</v>
      </c>
      <c r="F642" s="703"/>
      <c r="G642" s="703"/>
    </row>
    <row r="644" spans="1:8">
      <c r="A644" s="183" t="s">
        <v>14334</v>
      </c>
    </row>
    <row r="645" spans="1:8">
      <c r="E645" s="183">
        <v>370</v>
      </c>
      <c r="H645" s="183" t="s">
        <v>6055</v>
      </c>
    </row>
    <row r="646" spans="1:8">
      <c r="E646" s="183">
        <v>370</v>
      </c>
      <c r="H646" s="183" t="s">
        <v>14335</v>
      </c>
    </row>
    <row r="647" spans="1:8">
      <c r="E647" s="703" t="s">
        <v>14336</v>
      </c>
      <c r="F647" s="703"/>
      <c r="G647" s="703"/>
    </row>
    <row r="649" spans="1:8">
      <c r="A649" s="183" t="s">
        <v>6057</v>
      </c>
    </row>
    <row r="650" spans="1:8">
      <c r="E650" s="183">
        <v>200</v>
      </c>
      <c r="H650" s="183" t="s">
        <v>14337</v>
      </c>
    </row>
    <row r="651" spans="1:8">
      <c r="E651" s="183">
        <v>190</v>
      </c>
      <c r="H651" s="183" t="s">
        <v>14337</v>
      </c>
    </row>
    <row r="652" spans="1:8">
      <c r="E652" s="703" t="s">
        <v>14338</v>
      </c>
      <c r="F652" s="703"/>
      <c r="G652" s="703"/>
    </row>
    <row r="654" spans="1:8">
      <c r="A654" s="183" t="s">
        <v>14339</v>
      </c>
    </row>
    <row r="655" spans="1:8">
      <c r="E655" s="183">
        <v>120</v>
      </c>
      <c r="H655" s="183" t="s">
        <v>14340</v>
      </c>
    </row>
    <row r="656" spans="1:8">
      <c r="E656" s="703" t="s">
        <v>14341</v>
      </c>
      <c r="F656" s="703"/>
      <c r="G656" s="703"/>
    </row>
    <row r="658" spans="1:8">
      <c r="A658" s="183" t="s">
        <v>14342</v>
      </c>
    </row>
    <row r="659" spans="1:8">
      <c r="E659" s="183">
        <v>42</v>
      </c>
      <c r="H659" s="183" t="s">
        <v>14343</v>
      </c>
    </row>
    <row r="660" spans="1:8">
      <c r="E660" s="183">
        <v>500</v>
      </c>
      <c r="H660" s="183" t="s">
        <v>14344</v>
      </c>
    </row>
    <row r="661" spans="1:8">
      <c r="E661" s="703" t="s">
        <v>14345</v>
      </c>
      <c r="F661" s="703"/>
      <c r="G661" s="703"/>
    </row>
    <row r="662" spans="1:8">
      <c r="E662" s="703"/>
      <c r="F662" s="703"/>
      <c r="G662" s="703"/>
    </row>
    <row r="663" spans="1:8">
      <c r="A663" s="183" t="s">
        <v>14346</v>
      </c>
    </row>
    <row r="664" spans="1:8">
      <c r="E664" s="183">
        <v>42</v>
      </c>
      <c r="H664" s="183" t="s">
        <v>14347</v>
      </c>
    </row>
    <row r="665" spans="1:8">
      <c r="E665" s="703" t="s">
        <v>14348</v>
      </c>
      <c r="F665" s="703"/>
      <c r="G665" s="703"/>
    </row>
    <row r="667" spans="1:8">
      <c r="A667" s="183" t="s">
        <v>14349</v>
      </c>
    </row>
    <row r="668" spans="1:8">
      <c r="C668" s="183">
        <v>15000</v>
      </c>
      <c r="H668" s="183" t="s">
        <v>14350</v>
      </c>
    </row>
    <row r="670" spans="1:8">
      <c r="A670" s="183" t="s">
        <v>14351</v>
      </c>
    </row>
    <row r="671" spans="1:8">
      <c r="C671" s="183">
        <v>2832</v>
      </c>
      <c r="H671" s="183" t="s">
        <v>6072</v>
      </c>
    </row>
    <row r="672" spans="1:8">
      <c r="E672" s="183">
        <v>30</v>
      </c>
      <c r="H672" s="183" t="s">
        <v>14352</v>
      </c>
    </row>
    <row r="673" spans="1:8">
      <c r="E673" s="703" t="s">
        <v>14353</v>
      </c>
      <c r="F673" s="703"/>
      <c r="G673" s="703"/>
    </row>
    <row r="675" spans="1:8">
      <c r="A675" s="183" t="s">
        <v>14354</v>
      </c>
    </row>
    <row r="676" spans="1:8">
      <c r="C676" s="183">
        <v>63740</v>
      </c>
      <c r="H676" s="183" t="s">
        <v>14355</v>
      </c>
    </row>
    <row r="677" spans="1:8">
      <c r="C677" s="183">
        <v>23038</v>
      </c>
      <c r="H677" s="183" t="s">
        <v>14356</v>
      </c>
    </row>
    <row r="678" spans="1:8">
      <c r="C678" s="183">
        <v>70000</v>
      </c>
      <c r="H678" s="183" t="s">
        <v>14357</v>
      </c>
    </row>
    <row r="680" spans="1:8">
      <c r="A680" s="183" t="s">
        <v>14354</v>
      </c>
    </row>
    <row r="681" spans="1:8">
      <c r="E681" s="183">
        <v>10000</v>
      </c>
      <c r="H681" s="183" t="s">
        <v>6079</v>
      </c>
    </row>
    <row r="682" spans="1:8">
      <c r="E682" s="183">
        <v>35</v>
      </c>
      <c r="H682" s="183" t="s">
        <v>6080</v>
      </c>
    </row>
    <row r="683" spans="1:8">
      <c r="E683" s="183">
        <v>175</v>
      </c>
      <c r="H683" s="183" t="s">
        <v>14358</v>
      </c>
    </row>
    <row r="684" spans="1:8">
      <c r="E684" s="703" t="s">
        <v>14359</v>
      </c>
      <c r="F684" s="703"/>
      <c r="G684" s="703"/>
    </row>
    <row r="685" spans="1:8">
      <c r="H685" s="707" t="s">
        <v>14360</v>
      </c>
    </row>
    <row r="686" spans="1:8">
      <c r="E686" s="254"/>
      <c r="F686" s="254"/>
      <c r="G686" s="254"/>
      <c r="H686" s="707"/>
    </row>
    <row r="687" spans="1:8">
      <c r="E687" s="199"/>
      <c r="F687" s="199"/>
      <c r="G687" s="199"/>
      <c r="H687" s="707"/>
    </row>
    <row r="688" spans="1:8">
      <c r="A688" s="183" t="s">
        <v>14354</v>
      </c>
    </row>
    <row r="689" spans="1:8">
      <c r="H689" s="183" t="s">
        <v>14361</v>
      </c>
    </row>
    <row r="691" spans="1:8">
      <c r="A691" s="183" t="s">
        <v>14362</v>
      </c>
    </row>
    <row r="692" spans="1:8">
      <c r="E692" s="183">
        <v>45</v>
      </c>
      <c r="H692" s="183" t="s">
        <v>14363</v>
      </c>
    </row>
    <row r="693" spans="1:8">
      <c r="E693" s="703" t="s">
        <v>14364</v>
      </c>
      <c r="F693" s="703"/>
      <c r="G693" s="703"/>
    </row>
    <row r="695" spans="1:8">
      <c r="A695" s="183" t="s">
        <v>14365</v>
      </c>
    </row>
    <row r="696" spans="1:8">
      <c r="E696" s="183">
        <v>1205</v>
      </c>
      <c r="H696" s="183" t="s">
        <v>14366</v>
      </c>
    </row>
    <row r="697" spans="1:8">
      <c r="E697" s="183">
        <v>399</v>
      </c>
      <c r="H697" s="183" t="s">
        <v>13909</v>
      </c>
    </row>
    <row r="698" spans="1:8">
      <c r="E698" s="183">
        <v>399</v>
      </c>
      <c r="H698" s="183" t="s">
        <v>14367</v>
      </c>
    </row>
    <row r="699" spans="1:8">
      <c r="E699" s="183">
        <v>132</v>
      </c>
      <c r="H699" s="183" t="s">
        <v>13986</v>
      </c>
    </row>
    <row r="700" spans="1:8">
      <c r="E700" s="183">
        <v>45</v>
      </c>
      <c r="H700" s="183" t="s">
        <v>14368</v>
      </c>
    </row>
    <row r="701" spans="1:8">
      <c r="E701" s="703" t="s">
        <v>14369</v>
      </c>
      <c r="F701" s="703"/>
      <c r="G701" s="703"/>
    </row>
    <row r="703" spans="1:8">
      <c r="A703" s="183" t="s">
        <v>14370</v>
      </c>
    </row>
    <row r="704" spans="1:8">
      <c r="C704" s="183">
        <v>17420</v>
      </c>
      <c r="H704" s="183" t="s">
        <v>14371</v>
      </c>
    </row>
    <row r="705" spans="1:8">
      <c r="C705" s="183">
        <v>10519</v>
      </c>
      <c r="H705" s="183" t="s">
        <v>14372</v>
      </c>
    </row>
    <row r="707" spans="1:8">
      <c r="A707" s="183" t="s">
        <v>14373</v>
      </c>
    </row>
    <row r="708" spans="1:8">
      <c r="E708" s="183">
        <v>500</v>
      </c>
      <c r="H708" s="183" t="s">
        <v>14374</v>
      </c>
    </row>
    <row r="709" spans="1:8">
      <c r="E709" s="703" t="s">
        <v>14375</v>
      </c>
      <c r="F709" s="703"/>
      <c r="G709" s="703"/>
    </row>
    <row r="711" spans="1:8">
      <c r="A711" s="183" t="s">
        <v>14376</v>
      </c>
    </row>
    <row r="712" spans="1:8">
      <c r="E712" s="183">
        <v>42</v>
      </c>
      <c r="H712" s="183" t="s">
        <v>14377</v>
      </c>
    </row>
    <row r="713" spans="1:8">
      <c r="E713" s="703" t="s">
        <v>14378</v>
      </c>
      <c r="F713" s="703"/>
      <c r="G713" s="703"/>
    </row>
    <row r="715" spans="1:8">
      <c r="A715" s="183" t="s">
        <v>14379</v>
      </c>
    </row>
    <row r="716" spans="1:8">
      <c r="C716" s="183">
        <v>15000</v>
      </c>
      <c r="H716" s="183" t="s">
        <v>6102</v>
      </c>
    </row>
    <row r="718" spans="1:8">
      <c r="A718" s="183" t="s">
        <v>14380</v>
      </c>
    </row>
    <row r="719" spans="1:8">
      <c r="E719" s="183">
        <v>300</v>
      </c>
      <c r="H719" s="183" t="s">
        <v>14381</v>
      </c>
    </row>
    <row r="720" spans="1:8">
      <c r="E720" s="183">
        <v>135</v>
      </c>
      <c r="H720" s="183" t="s">
        <v>14382</v>
      </c>
    </row>
    <row r="721" spans="1:8">
      <c r="E721" s="183">
        <v>260</v>
      </c>
      <c r="H721" s="183" t="s">
        <v>14383</v>
      </c>
    </row>
    <row r="722" spans="1:8">
      <c r="E722" s="703" t="s">
        <v>14384</v>
      </c>
      <c r="F722" s="703"/>
      <c r="G722" s="703"/>
    </row>
    <row r="724" spans="1:8">
      <c r="A724" s="183" t="s">
        <v>6108</v>
      </c>
    </row>
    <row r="725" spans="1:8">
      <c r="E725" s="183">
        <v>35</v>
      </c>
      <c r="H725" s="183" t="s">
        <v>14385</v>
      </c>
    </row>
    <row r="726" spans="1:8">
      <c r="E726" s="183">
        <v>70</v>
      </c>
      <c r="H726" s="183" t="s">
        <v>14066</v>
      </c>
    </row>
    <row r="727" spans="1:8">
      <c r="E727" s="703" t="s">
        <v>14386</v>
      </c>
      <c r="F727" s="703"/>
      <c r="G727" s="703"/>
    </row>
    <row r="729" spans="1:8">
      <c r="A729" s="183" t="s">
        <v>14387</v>
      </c>
    </row>
    <row r="730" spans="1:8">
      <c r="C730" s="183">
        <v>44000</v>
      </c>
      <c r="H730" s="183" t="s">
        <v>14388</v>
      </c>
    </row>
    <row r="731" spans="1:8">
      <c r="C731" s="183">
        <v>23038</v>
      </c>
      <c r="H731" s="183" t="s">
        <v>14389</v>
      </c>
    </row>
    <row r="733" spans="1:8">
      <c r="A733" s="183" t="s">
        <v>6113</v>
      </c>
    </row>
    <row r="734" spans="1:8">
      <c r="C734" s="183">
        <v>63740</v>
      </c>
      <c r="H734" s="183" t="s">
        <v>14390</v>
      </c>
    </row>
    <row r="736" spans="1:8">
      <c r="A736" s="183" t="s">
        <v>14391</v>
      </c>
    </row>
    <row r="737" spans="1:8">
      <c r="C737" s="183">
        <v>10642</v>
      </c>
      <c r="H737" s="183" t="s">
        <v>14392</v>
      </c>
    </row>
    <row r="739" spans="1:8">
      <c r="A739" s="183" t="s">
        <v>6117</v>
      </c>
    </row>
    <row r="740" spans="1:8">
      <c r="E740" s="183">
        <v>1205</v>
      </c>
      <c r="H740" s="183" t="s">
        <v>13964</v>
      </c>
    </row>
    <row r="741" spans="1:8">
      <c r="E741" s="703" t="s">
        <v>14393</v>
      </c>
      <c r="F741" s="703"/>
      <c r="G741" s="703"/>
    </row>
    <row r="743" spans="1:8">
      <c r="A743" s="183" t="s">
        <v>14394</v>
      </c>
    </row>
    <row r="744" spans="1:8">
      <c r="C744" s="183">
        <v>15000</v>
      </c>
      <c r="H744" s="183" t="s">
        <v>14395</v>
      </c>
    </row>
    <row r="746" spans="1:8">
      <c r="A746" s="183" t="s">
        <v>14396</v>
      </c>
    </row>
    <row r="747" spans="1:8">
      <c r="E747" s="183">
        <v>18</v>
      </c>
      <c r="H747" s="183" t="s">
        <v>14397</v>
      </c>
    </row>
    <row r="748" spans="1:8">
      <c r="E748" s="703" t="s">
        <v>14398</v>
      </c>
      <c r="F748" s="703"/>
      <c r="G748" s="703"/>
    </row>
    <row r="750" spans="1:8">
      <c r="A750" s="183" t="s">
        <v>14399</v>
      </c>
    </row>
    <row r="751" spans="1:8">
      <c r="C751" s="183">
        <v>19299</v>
      </c>
      <c r="H751" s="183" t="s">
        <v>14400</v>
      </c>
    </row>
    <row r="752" spans="1:8">
      <c r="C752" s="183" t="s">
        <v>14401</v>
      </c>
    </row>
    <row r="753" spans="1:8">
      <c r="A753" s="183" t="s">
        <v>14402</v>
      </c>
    </row>
    <row r="754" spans="1:8">
      <c r="E754" s="183">
        <v>157</v>
      </c>
      <c r="H754" s="183" t="s">
        <v>14403</v>
      </c>
    </row>
    <row r="755" spans="1:8">
      <c r="E755" s="703" t="s">
        <v>14404</v>
      </c>
      <c r="F755" s="703"/>
      <c r="G755" s="703"/>
    </row>
    <row r="757" spans="1:8">
      <c r="A757" s="183" t="s">
        <v>14405</v>
      </c>
    </row>
    <row r="758" spans="1:8">
      <c r="C758" s="183">
        <v>11750</v>
      </c>
      <c r="H758" s="183" t="s">
        <v>14406</v>
      </c>
    </row>
    <row r="759" spans="1:8">
      <c r="C759" s="183">
        <v>23038</v>
      </c>
      <c r="H759" s="183" t="s">
        <v>14407</v>
      </c>
    </row>
    <row r="760" spans="1:8">
      <c r="C760" s="183">
        <v>63740</v>
      </c>
      <c r="H760" s="183" t="s">
        <v>14408</v>
      </c>
    </row>
    <row r="762" spans="1:8">
      <c r="A762" s="183" t="s">
        <v>14409</v>
      </c>
    </row>
    <row r="763" spans="1:8">
      <c r="E763" s="183">
        <v>240</v>
      </c>
      <c r="H763" s="183" t="s">
        <v>14410</v>
      </c>
    </row>
    <row r="764" spans="1:8">
      <c r="E764" s="183">
        <v>245</v>
      </c>
      <c r="H764" s="183" t="s">
        <v>14410</v>
      </c>
    </row>
    <row r="765" spans="1:8">
      <c r="E765" s="703" t="s">
        <v>14411</v>
      </c>
      <c r="F765" s="703"/>
      <c r="G765" s="703"/>
    </row>
    <row r="767" spans="1:8">
      <c r="A767" s="183" t="s">
        <v>14412</v>
      </c>
    </row>
    <row r="768" spans="1:8">
      <c r="C768" s="183">
        <v>2587</v>
      </c>
      <c r="H768" s="183" t="s">
        <v>14413</v>
      </c>
    </row>
    <row r="770" spans="1:8">
      <c r="A770" s="183" t="s">
        <v>14414</v>
      </c>
    </row>
    <row r="771" spans="1:8">
      <c r="E771" s="183">
        <v>130</v>
      </c>
      <c r="H771" s="183" t="s">
        <v>14415</v>
      </c>
    </row>
    <row r="772" spans="1:8">
      <c r="E772" s="183">
        <v>115</v>
      </c>
      <c r="H772" s="183" t="s">
        <v>14416</v>
      </c>
    </row>
    <row r="773" spans="1:8">
      <c r="E773" s="703" t="s">
        <v>14417</v>
      </c>
      <c r="F773" s="703"/>
      <c r="G773" s="703"/>
    </row>
    <row r="775" spans="1:8">
      <c r="A775" s="183" t="s">
        <v>14418</v>
      </c>
    </row>
    <row r="776" spans="1:8">
      <c r="E776" s="183">
        <v>325</v>
      </c>
      <c r="H776" s="183" t="s">
        <v>14419</v>
      </c>
    </row>
    <row r="777" spans="1:8">
      <c r="E777" s="183">
        <v>335</v>
      </c>
      <c r="H777" s="183" t="s">
        <v>14420</v>
      </c>
    </row>
    <row r="778" spans="1:8">
      <c r="E778" s="703" t="s">
        <v>14421</v>
      </c>
      <c r="F778" s="703"/>
      <c r="G778" s="703"/>
    </row>
    <row r="780" spans="1:8">
      <c r="A780" s="183" t="s">
        <v>14422</v>
      </c>
    </row>
    <row r="781" spans="1:8">
      <c r="C781" s="183">
        <v>5000</v>
      </c>
      <c r="H781" s="183" t="s">
        <v>14423</v>
      </c>
    </row>
    <row r="782" spans="1:8">
      <c r="D782" s="183">
        <v>5000</v>
      </c>
      <c r="H782" s="183" t="s">
        <v>14189</v>
      </c>
    </row>
    <row r="783" spans="1:8">
      <c r="E783" s="183">
        <v>126</v>
      </c>
      <c r="H783" s="183" t="s">
        <v>13991</v>
      </c>
    </row>
    <row r="784" spans="1:8">
      <c r="E784" s="183">
        <v>363</v>
      </c>
      <c r="H784" s="183" t="s">
        <v>14424</v>
      </c>
    </row>
    <row r="785" spans="1:8">
      <c r="E785" s="183">
        <v>798</v>
      </c>
      <c r="H785" s="183" t="s">
        <v>14425</v>
      </c>
    </row>
    <row r="786" spans="1:8">
      <c r="E786" s="703" t="s">
        <v>14426</v>
      </c>
      <c r="F786" s="703"/>
      <c r="G786" s="703"/>
    </row>
    <row r="788" spans="1:8">
      <c r="A788" s="183" t="s">
        <v>14427</v>
      </c>
    </row>
    <row r="789" spans="1:8">
      <c r="E789" s="183">
        <v>1205</v>
      </c>
      <c r="H789" s="183" t="s">
        <v>14428</v>
      </c>
    </row>
    <row r="790" spans="1:8">
      <c r="E790" s="703" t="s">
        <v>14429</v>
      </c>
      <c r="F790" s="703"/>
      <c r="G790" s="703"/>
    </row>
    <row r="792" spans="1:8">
      <c r="A792" s="183" t="s">
        <v>14427</v>
      </c>
    </row>
    <row r="793" spans="1:8">
      <c r="C793" s="183">
        <v>6000</v>
      </c>
      <c r="H793" s="183" t="s">
        <v>14430</v>
      </c>
    </row>
    <row r="795" spans="1:8">
      <c r="A795" s="183" t="s">
        <v>14431</v>
      </c>
    </row>
    <row r="796" spans="1:8">
      <c r="C796" s="183">
        <v>15000</v>
      </c>
      <c r="H796" s="183" t="s">
        <v>14432</v>
      </c>
    </row>
    <row r="798" spans="1:8">
      <c r="A798" s="183" t="s">
        <v>14433</v>
      </c>
    </row>
    <row r="799" spans="1:8">
      <c r="E799" s="183">
        <v>215</v>
      </c>
      <c r="H799" s="183" t="s">
        <v>14434</v>
      </c>
    </row>
    <row r="800" spans="1:8">
      <c r="E800" s="183">
        <v>230</v>
      </c>
      <c r="H800" s="183" t="s">
        <v>14434</v>
      </c>
    </row>
    <row r="801" spans="1:8">
      <c r="E801" s="703" t="s">
        <v>14435</v>
      </c>
      <c r="F801" s="703"/>
      <c r="G801" s="703"/>
    </row>
    <row r="803" spans="1:8">
      <c r="A803" s="183" t="s">
        <v>14436</v>
      </c>
    </row>
    <row r="804" spans="1:8">
      <c r="E804" s="183">
        <v>45</v>
      </c>
      <c r="H804" s="183" t="s">
        <v>14437</v>
      </c>
    </row>
    <row r="805" spans="1:8">
      <c r="E805" s="703" t="s">
        <v>14438</v>
      </c>
      <c r="F805" s="703"/>
      <c r="G805" s="703"/>
    </row>
    <row r="807" spans="1:8">
      <c r="A807" s="183" t="s">
        <v>14439</v>
      </c>
    </row>
    <row r="808" spans="1:8" ht="33">
      <c r="C808" s="183">
        <v>45000</v>
      </c>
      <c r="H808" s="698" t="s">
        <v>14440</v>
      </c>
    </row>
    <row r="810" spans="1:8">
      <c r="A810" s="183" t="s">
        <v>14441</v>
      </c>
    </row>
    <row r="811" spans="1:8">
      <c r="C811" s="183">
        <v>52000</v>
      </c>
      <c r="H811" s="183" t="s">
        <v>14442</v>
      </c>
    </row>
    <row r="812" spans="1:8">
      <c r="C812" s="183">
        <v>23004</v>
      </c>
      <c r="H812" s="183" t="s">
        <v>14443</v>
      </c>
    </row>
    <row r="813" spans="1:8">
      <c r="C813" s="183">
        <v>63725</v>
      </c>
      <c r="H813" s="183" t="s">
        <v>14444</v>
      </c>
    </row>
    <row r="815" spans="1:8">
      <c r="A815" s="183" t="s">
        <v>14445</v>
      </c>
    </row>
    <row r="816" spans="1:8">
      <c r="E816" s="183">
        <v>315</v>
      </c>
      <c r="H816" s="183" t="s">
        <v>14446</v>
      </c>
    </row>
    <row r="817" spans="1:8">
      <c r="E817" s="183">
        <v>410</v>
      </c>
      <c r="H817" s="183" t="s">
        <v>14447</v>
      </c>
    </row>
    <row r="818" spans="1:8">
      <c r="E818" s="703" t="s">
        <v>14448</v>
      </c>
      <c r="F818" s="703"/>
      <c r="G818" s="703"/>
      <c r="H818" s="183" t="s">
        <v>14449</v>
      </c>
    </row>
    <row r="819" spans="1:8">
      <c r="E819" s="703"/>
      <c r="F819" s="703"/>
      <c r="G819" s="703"/>
    </row>
    <row r="820" spans="1:8">
      <c r="A820" s="183" t="s">
        <v>14450</v>
      </c>
    </row>
    <row r="821" spans="1:8">
      <c r="C821" s="183">
        <v>34281</v>
      </c>
      <c r="H821" s="183" t="s">
        <v>14451</v>
      </c>
    </row>
    <row r="823" spans="1:8">
      <c r="A823" s="183" t="s">
        <v>14452</v>
      </c>
    </row>
    <row r="824" spans="1:8">
      <c r="C824" s="183">
        <v>45000</v>
      </c>
      <c r="H824" s="183" t="s">
        <v>14453</v>
      </c>
    </row>
    <row r="825" spans="1:8">
      <c r="E825" s="183">
        <v>30</v>
      </c>
      <c r="H825" s="183" t="s">
        <v>14454</v>
      </c>
    </row>
    <row r="826" spans="1:8">
      <c r="E826" s="703" t="s">
        <v>14455</v>
      </c>
      <c r="F826" s="703"/>
      <c r="G826" s="703"/>
    </row>
    <row r="828" spans="1:8">
      <c r="A828" s="183" t="s">
        <v>14456</v>
      </c>
      <c r="E828" s="183">
        <v>124</v>
      </c>
      <c r="H828" s="183" t="s">
        <v>14457</v>
      </c>
    </row>
    <row r="829" spans="1:8">
      <c r="E829" s="703" t="s">
        <v>14458</v>
      </c>
      <c r="F829" s="703"/>
      <c r="G829" s="703"/>
    </row>
    <row r="832" spans="1:8">
      <c r="A832" s="183" t="s">
        <v>14459</v>
      </c>
      <c r="E832" s="183">
        <v>70</v>
      </c>
      <c r="H832" s="183" t="s">
        <v>14460</v>
      </c>
    </row>
    <row r="833" spans="1:8">
      <c r="E833" s="703" t="s">
        <v>14461</v>
      </c>
      <c r="F833" s="703"/>
      <c r="G833" s="703"/>
    </row>
    <row r="835" spans="1:8">
      <c r="A835" s="183" t="s">
        <v>14462</v>
      </c>
    </row>
    <row r="836" spans="1:8">
      <c r="E836" s="183">
        <v>70</v>
      </c>
      <c r="H836" s="183" t="s">
        <v>14463</v>
      </c>
    </row>
    <row r="837" spans="1:8">
      <c r="E837" s="703" t="s">
        <v>14464</v>
      </c>
      <c r="F837" s="703"/>
      <c r="G837" s="703"/>
    </row>
    <row r="839" spans="1:8">
      <c r="A839" s="183" t="s">
        <v>14465</v>
      </c>
    </row>
    <row r="840" spans="1:8">
      <c r="E840" s="183">
        <v>95</v>
      </c>
      <c r="H840" s="183" t="s">
        <v>14466</v>
      </c>
    </row>
    <row r="841" spans="1:8">
      <c r="E841" s="703" t="s">
        <v>14467</v>
      </c>
      <c r="F841" s="703"/>
      <c r="G841" s="703"/>
    </row>
    <row r="843" spans="1:8">
      <c r="A843" s="183" t="s">
        <v>14468</v>
      </c>
    </row>
    <row r="844" spans="1:8">
      <c r="E844" s="183">
        <v>32</v>
      </c>
      <c r="H844" s="183" t="s">
        <v>14469</v>
      </c>
    </row>
    <row r="845" spans="1:8">
      <c r="E845" s="703" t="s">
        <v>14470</v>
      </c>
      <c r="F845" s="703"/>
      <c r="G845" s="703"/>
    </row>
    <row r="846" spans="1:8">
      <c r="E846" s="703"/>
      <c r="F846" s="703"/>
      <c r="G846" s="703"/>
    </row>
    <row r="847" spans="1:8">
      <c r="A847" s="183" t="s">
        <v>14471</v>
      </c>
    </row>
    <row r="848" spans="1:8">
      <c r="E848" s="183">
        <v>1205</v>
      </c>
      <c r="H848" s="183" t="s">
        <v>14020</v>
      </c>
    </row>
    <row r="849" spans="1:8">
      <c r="E849" s="703" t="s">
        <v>14472</v>
      </c>
      <c r="F849" s="703"/>
      <c r="G849" s="703"/>
    </row>
    <row r="850" spans="1:8">
      <c r="E850" s="703"/>
      <c r="F850" s="703"/>
      <c r="G850" s="703"/>
    </row>
    <row r="851" spans="1:8">
      <c r="A851" s="183" t="s">
        <v>14473</v>
      </c>
    </row>
    <row r="852" spans="1:8">
      <c r="E852" s="183">
        <v>64</v>
      </c>
      <c r="H852" s="183" t="s">
        <v>14474</v>
      </c>
    </row>
    <row r="853" spans="1:8">
      <c r="E853" s="703" t="s">
        <v>14475</v>
      </c>
      <c r="F853" s="703"/>
      <c r="G853" s="703"/>
    </row>
    <row r="854" spans="1:8">
      <c r="E854" s="703"/>
      <c r="F854" s="703"/>
      <c r="G854" s="703"/>
    </row>
    <row r="855" spans="1:8">
      <c r="A855" s="183" t="s">
        <v>14476</v>
      </c>
    </row>
    <row r="856" spans="1:8">
      <c r="C856" s="183">
        <v>14825</v>
      </c>
      <c r="E856" s="703"/>
      <c r="F856" s="703"/>
      <c r="G856" s="703"/>
      <c r="H856" s="183" t="s">
        <v>14477</v>
      </c>
    </row>
    <row r="857" spans="1:8">
      <c r="E857" s="703"/>
      <c r="F857" s="703"/>
      <c r="G857" s="703"/>
    </row>
    <row r="858" spans="1:8" s="254" customFormat="1"/>
    <row r="860" spans="1:8">
      <c r="A860" s="183" t="s">
        <v>14478</v>
      </c>
      <c r="C860" s="183">
        <v>15015</v>
      </c>
      <c r="H860" s="183" t="s">
        <v>14479</v>
      </c>
    </row>
    <row r="862" spans="1:8">
      <c r="A862" s="183" t="s">
        <v>14478</v>
      </c>
      <c r="C862" s="183">
        <v>9900</v>
      </c>
      <c r="H862" s="183" t="s">
        <v>14480</v>
      </c>
    </row>
    <row r="864" spans="1:8">
      <c r="A864" s="183" t="s">
        <v>14478</v>
      </c>
      <c r="E864" s="183">
        <v>300</v>
      </c>
      <c r="H864" s="183" t="s">
        <v>14481</v>
      </c>
    </row>
    <row r="865" spans="1:8">
      <c r="E865" s="703" t="s">
        <v>14482</v>
      </c>
      <c r="F865" s="703"/>
      <c r="G865" s="703"/>
    </row>
    <row r="867" spans="1:8">
      <c r="A867" s="183" t="s">
        <v>14047</v>
      </c>
    </row>
    <row r="868" spans="1:8">
      <c r="C868" s="183">
        <v>44500</v>
      </c>
      <c r="H868" s="183" t="s">
        <v>14483</v>
      </c>
    </row>
    <row r="869" spans="1:8">
      <c r="C869" s="183">
        <v>23004</v>
      </c>
      <c r="H869" s="183" t="s">
        <v>14484</v>
      </c>
    </row>
    <row r="870" spans="1:8">
      <c r="C870" s="183">
        <v>63725</v>
      </c>
      <c r="H870" s="183" t="s">
        <v>14485</v>
      </c>
    </row>
    <row r="871" spans="1:8">
      <c r="C871" s="183">
        <v>15907</v>
      </c>
      <c r="H871" s="183" t="s">
        <v>14486</v>
      </c>
    </row>
    <row r="873" spans="1:8">
      <c r="A873" s="183" t="s">
        <v>14487</v>
      </c>
      <c r="E873" s="183">
        <v>52</v>
      </c>
      <c r="H873" s="183" t="s">
        <v>14488</v>
      </c>
    </row>
    <row r="874" spans="1:8">
      <c r="E874" s="703" t="s">
        <v>14489</v>
      </c>
      <c r="F874" s="703"/>
      <c r="G874" s="703"/>
    </row>
    <row r="876" spans="1:8">
      <c r="A876" s="183" t="s">
        <v>14490</v>
      </c>
    </row>
    <row r="877" spans="1:8">
      <c r="E877" s="183">
        <v>21</v>
      </c>
      <c r="H877" s="183" t="s">
        <v>14491</v>
      </c>
    </row>
    <row r="878" spans="1:8">
      <c r="E878" s="703" t="s">
        <v>14492</v>
      </c>
      <c r="F878" s="703"/>
      <c r="G878" s="703"/>
    </row>
    <row r="880" spans="1:8">
      <c r="A880" s="183" t="s">
        <v>14490</v>
      </c>
    </row>
    <row r="881" spans="1:8">
      <c r="E881" s="183">
        <v>225</v>
      </c>
      <c r="H881" s="183" t="s">
        <v>14493</v>
      </c>
    </row>
    <row r="882" spans="1:8">
      <c r="E882" s="183">
        <v>245</v>
      </c>
      <c r="H882" s="183" t="s">
        <v>14493</v>
      </c>
    </row>
    <row r="883" spans="1:8">
      <c r="E883" s="703" t="s">
        <v>14494</v>
      </c>
      <c r="F883" s="703"/>
      <c r="G883" s="703"/>
    </row>
    <row r="885" spans="1:8">
      <c r="A885" s="183" t="s">
        <v>14495</v>
      </c>
    </row>
    <row r="886" spans="1:8">
      <c r="C886" s="183">
        <v>5000</v>
      </c>
      <c r="H886" s="183" t="s">
        <v>14496</v>
      </c>
    </row>
    <row r="887" spans="1:8">
      <c r="D887" s="183">
        <v>5000</v>
      </c>
      <c r="H887" s="183" t="s">
        <v>14083</v>
      </c>
    </row>
    <row r="888" spans="1:8">
      <c r="E888" s="703" t="s">
        <v>14497</v>
      </c>
      <c r="F888" s="703"/>
      <c r="G888" s="703"/>
    </row>
    <row r="890" spans="1:8">
      <c r="A890" s="183" t="s">
        <v>14495</v>
      </c>
    </row>
    <row r="891" spans="1:8">
      <c r="E891" s="183">
        <v>385</v>
      </c>
      <c r="H891" s="183" t="s">
        <v>14498</v>
      </c>
    </row>
    <row r="892" spans="1:8">
      <c r="E892" s="183">
        <v>380</v>
      </c>
      <c r="H892" s="183" t="s">
        <v>14498</v>
      </c>
    </row>
    <row r="893" spans="1:8">
      <c r="E893" s="703" t="s">
        <v>14499</v>
      </c>
      <c r="F893" s="703"/>
      <c r="G893" s="703"/>
    </row>
    <row r="895" spans="1:8">
      <c r="A895" s="183" t="s">
        <v>14500</v>
      </c>
      <c r="E895" s="183">
        <v>1205</v>
      </c>
      <c r="H895" s="183" t="s">
        <v>14501</v>
      </c>
    </row>
    <row r="896" spans="1:8">
      <c r="E896" s="703" t="s">
        <v>14502</v>
      </c>
      <c r="F896" s="703"/>
      <c r="G896" s="703"/>
    </row>
    <row r="898" spans="1:8">
      <c r="A898" s="183" t="s">
        <v>14503</v>
      </c>
    </row>
    <row r="899" spans="1:8">
      <c r="C899" s="183">
        <v>15000</v>
      </c>
      <c r="H899" s="183" t="s">
        <v>14504</v>
      </c>
    </row>
    <row r="900" spans="1:8">
      <c r="B900" s="183">
        <v>15000</v>
      </c>
      <c r="H900" s="183" t="s">
        <v>14505</v>
      </c>
    </row>
    <row r="902" spans="1:8">
      <c r="A902" s="183" t="s">
        <v>14506</v>
      </c>
      <c r="C902" s="183">
        <v>15000</v>
      </c>
      <c r="H902" s="183" t="s">
        <v>14507</v>
      </c>
    </row>
    <row r="904" spans="1:8">
      <c r="A904" s="183" t="s">
        <v>14508</v>
      </c>
    </row>
    <row r="905" spans="1:8">
      <c r="C905" s="183">
        <v>33004</v>
      </c>
      <c r="H905" s="183" t="s">
        <v>14509</v>
      </c>
    </row>
    <row r="906" spans="1:8">
      <c r="C906" s="183">
        <v>36000</v>
      </c>
      <c r="H906" s="183" t="s">
        <v>14510</v>
      </c>
    </row>
    <row r="907" spans="1:8">
      <c r="C907" s="183">
        <v>63725</v>
      </c>
      <c r="H907" s="183" t="s">
        <v>14511</v>
      </c>
    </row>
    <row r="909" spans="1:8">
      <c r="A909" s="183" t="s">
        <v>14512</v>
      </c>
    </row>
    <row r="910" spans="1:8">
      <c r="C910" s="183">
        <v>4056</v>
      </c>
      <c r="E910" s="703"/>
      <c r="F910" s="703"/>
      <c r="G910" s="703"/>
      <c r="H910" s="183" t="s">
        <v>14513</v>
      </c>
    </row>
    <row r="911" spans="1:8">
      <c r="E911" s="703"/>
      <c r="F911" s="703"/>
      <c r="G911" s="703"/>
    </row>
    <row r="912" spans="1:8">
      <c r="A912" s="183" t="s">
        <v>14514</v>
      </c>
    </row>
    <row r="913" spans="1:8">
      <c r="E913" s="183">
        <v>100</v>
      </c>
      <c r="H913" s="183" t="s">
        <v>14515</v>
      </c>
    </row>
    <row r="914" spans="1:8">
      <c r="E914" s="183">
        <v>100</v>
      </c>
      <c r="H914" s="183" t="s">
        <v>14516</v>
      </c>
    </row>
    <row r="915" spans="1:8">
      <c r="E915" s="703" t="s">
        <v>14517</v>
      </c>
      <c r="F915" s="703"/>
      <c r="G915" s="703"/>
    </row>
    <row r="916" spans="1:8">
      <c r="E916" s="703"/>
      <c r="F916" s="703"/>
      <c r="G916" s="703"/>
    </row>
    <row r="917" spans="1:8">
      <c r="A917" s="183" t="s">
        <v>14518</v>
      </c>
    </row>
    <row r="918" spans="1:8">
      <c r="E918" s="183">
        <v>50</v>
      </c>
      <c r="H918" s="183" t="s">
        <v>14519</v>
      </c>
    </row>
    <row r="919" spans="1:8">
      <c r="E919" s="183">
        <v>500</v>
      </c>
      <c r="H919" s="183" t="s">
        <v>14520</v>
      </c>
    </row>
    <row r="920" spans="1:8">
      <c r="E920" s="183">
        <v>548</v>
      </c>
      <c r="H920" s="183" t="s">
        <v>14521</v>
      </c>
    </row>
    <row r="921" spans="1:8">
      <c r="E921" s="183">
        <v>75</v>
      </c>
      <c r="H921" s="183" t="s">
        <v>14522</v>
      </c>
    </row>
    <row r="922" spans="1:8">
      <c r="E922" s="703" t="s">
        <v>14523</v>
      </c>
      <c r="F922" s="703"/>
      <c r="G922" s="703"/>
    </row>
    <row r="924" spans="1:8">
      <c r="A924" s="183" t="s">
        <v>14524</v>
      </c>
    </row>
    <row r="925" spans="1:8">
      <c r="E925" s="183">
        <v>110</v>
      </c>
      <c r="H925" s="183" t="s">
        <v>14525</v>
      </c>
    </row>
    <row r="926" spans="1:8">
      <c r="E926" s="183">
        <v>130</v>
      </c>
      <c r="H926" s="183" t="s">
        <v>14526</v>
      </c>
    </row>
    <row r="927" spans="1:8">
      <c r="E927" s="703" t="s">
        <v>14527</v>
      </c>
      <c r="F927" s="703"/>
      <c r="G927" s="703"/>
    </row>
    <row r="929" spans="1:8">
      <c r="A929" s="183" t="s">
        <v>14528</v>
      </c>
      <c r="H929" s="183" t="s">
        <v>14529</v>
      </c>
    </row>
    <row r="930" spans="1:8">
      <c r="E930" s="183">
        <v>1205</v>
      </c>
    </row>
    <row r="931" spans="1:8">
      <c r="E931" s="703" t="s">
        <v>14530</v>
      </c>
      <c r="F931" s="703"/>
      <c r="G931" s="703"/>
    </row>
    <row r="933" spans="1:8">
      <c r="A933" s="183" t="s">
        <v>14531</v>
      </c>
    </row>
    <row r="934" spans="1:8">
      <c r="E934" s="183">
        <v>270</v>
      </c>
      <c r="H934" s="183" t="s">
        <v>14532</v>
      </c>
    </row>
    <row r="935" spans="1:8">
      <c r="E935" s="183">
        <v>250</v>
      </c>
      <c r="H935" s="183" t="s">
        <v>14533</v>
      </c>
    </row>
    <row r="936" spans="1:8">
      <c r="E936" s="703" t="s">
        <v>14534</v>
      </c>
      <c r="F936" s="703"/>
      <c r="G936" s="703"/>
      <c r="H936" s="703" t="s">
        <v>14535</v>
      </c>
    </row>
    <row r="938" spans="1:8">
      <c r="A938" s="183" t="s">
        <v>14536</v>
      </c>
      <c r="C938" s="183">
        <v>15000</v>
      </c>
      <c r="H938" s="183" t="s">
        <v>14537</v>
      </c>
    </row>
    <row r="940" spans="1:8">
      <c r="A940" s="183" t="s">
        <v>14538</v>
      </c>
    </row>
    <row r="941" spans="1:8">
      <c r="E941" s="183">
        <v>95</v>
      </c>
      <c r="H941" s="183" t="s">
        <v>14539</v>
      </c>
    </row>
    <row r="942" spans="1:8">
      <c r="E942" s="183">
        <v>470</v>
      </c>
      <c r="H942" s="183" t="s">
        <v>14540</v>
      </c>
    </row>
    <row r="943" spans="1:8">
      <c r="E943" s="703" t="s">
        <v>14541</v>
      </c>
      <c r="F943" s="703"/>
      <c r="G943" s="703"/>
    </row>
    <row r="945" spans="1:8">
      <c r="A945" s="183" t="s">
        <v>14542</v>
      </c>
      <c r="C945" s="183">
        <v>5000</v>
      </c>
      <c r="H945" s="183" t="s">
        <v>14496</v>
      </c>
    </row>
    <row r="946" spans="1:8">
      <c r="C946" s="183">
        <v>63707</v>
      </c>
      <c r="H946" s="183" t="s">
        <v>14511</v>
      </c>
    </row>
    <row r="947" spans="1:8">
      <c r="C947" s="183">
        <v>33000</v>
      </c>
      <c r="H947" s="183" t="s">
        <v>14509</v>
      </c>
    </row>
    <row r="948" spans="1:8">
      <c r="C948" s="183">
        <v>22978</v>
      </c>
      <c r="H948" s="183" t="s">
        <v>14543</v>
      </c>
    </row>
    <row r="949" spans="1:8">
      <c r="D949" s="183">
        <v>5000</v>
      </c>
      <c r="H949" s="183" t="s">
        <v>14189</v>
      </c>
    </row>
    <row r="950" spans="1:8">
      <c r="E950" s="703" t="s">
        <v>14544</v>
      </c>
      <c r="F950" s="703"/>
      <c r="G950" s="703"/>
    </row>
    <row r="952" spans="1:8">
      <c r="A952" s="183" t="s">
        <v>14545</v>
      </c>
    </row>
    <row r="953" spans="1:8">
      <c r="C953" s="183">
        <v>33772</v>
      </c>
      <c r="H953" s="183" t="s">
        <v>14546</v>
      </c>
    </row>
    <row r="955" spans="1:8">
      <c r="A955" s="183" t="s">
        <v>14547</v>
      </c>
    </row>
    <row r="956" spans="1:8">
      <c r="C956" s="183">
        <v>21920</v>
      </c>
      <c r="H956" s="183" t="s">
        <v>14548</v>
      </c>
    </row>
    <row r="958" spans="1:8">
      <c r="A958" s="183" t="s">
        <v>14549</v>
      </c>
    </row>
    <row r="959" spans="1:8">
      <c r="C959" s="183">
        <v>36000</v>
      </c>
      <c r="H959" s="183" t="s">
        <v>14550</v>
      </c>
    </row>
    <row r="961" spans="1:8">
      <c r="A961" s="183" t="s">
        <v>14551</v>
      </c>
    </row>
    <row r="962" spans="1:8">
      <c r="E962" s="183">
        <v>267</v>
      </c>
      <c r="H962" s="183" t="s">
        <v>14552</v>
      </c>
    </row>
    <row r="963" spans="1:8">
      <c r="E963" s="703" t="s">
        <v>14553</v>
      </c>
      <c r="F963" s="703"/>
      <c r="G963" s="703"/>
    </row>
    <row r="965" spans="1:8">
      <c r="A965" s="183" t="s">
        <v>14554</v>
      </c>
    </row>
    <row r="966" spans="1:8">
      <c r="E966" s="183">
        <v>105</v>
      </c>
      <c r="H966" s="183" t="s">
        <v>14555</v>
      </c>
    </row>
    <row r="967" spans="1:8">
      <c r="E967" s="703" t="s">
        <v>14556</v>
      </c>
      <c r="F967" s="703"/>
      <c r="G967" s="703"/>
    </row>
    <row r="969" spans="1:8">
      <c r="A969" s="183" t="s">
        <v>14557</v>
      </c>
    </row>
    <row r="970" spans="1:8">
      <c r="E970" s="183">
        <v>998</v>
      </c>
      <c r="H970" s="183" t="s">
        <v>14558</v>
      </c>
    </row>
    <row r="971" spans="1:8">
      <c r="E971" s="183">
        <v>178</v>
      </c>
      <c r="H971" s="183" t="s">
        <v>14559</v>
      </c>
    </row>
    <row r="972" spans="1:8">
      <c r="E972" s="703" t="s">
        <v>14560</v>
      </c>
      <c r="F972" s="703"/>
      <c r="G972" s="703"/>
    </row>
    <row r="974" spans="1:8">
      <c r="A974" s="183" t="s">
        <v>14561</v>
      </c>
      <c r="H974" s="183" t="s">
        <v>14562</v>
      </c>
    </row>
    <row r="975" spans="1:8">
      <c r="E975" s="183">
        <v>1205</v>
      </c>
    </row>
    <row r="976" spans="1:8">
      <c r="E976" s="703" t="s">
        <v>14563</v>
      </c>
      <c r="F976" s="703"/>
      <c r="G976" s="703"/>
    </row>
    <row r="978" spans="1:8">
      <c r="A978" s="183" t="s">
        <v>14564</v>
      </c>
      <c r="C978" s="183">
        <v>15000</v>
      </c>
      <c r="H978" s="183" t="s">
        <v>14565</v>
      </c>
    </row>
    <row r="980" spans="1:8">
      <c r="A980" s="183" t="s">
        <v>14566</v>
      </c>
    </row>
    <row r="981" spans="1:8">
      <c r="E981" s="183">
        <v>1000</v>
      </c>
      <c r="H981" s="183" t="s">
        <v>14567</v>
      </c>
    </row>
    <row r="982" spans="1:8">
      <c r="E982" s="703" t="s">
        <v>14568</v>
      </c>
      <c r="F982" s="703"/>
      <c r="G982" s="703"/>
    </row>
    <row r="983" spans="1:8">
      <c r="C983" s="183">
        <v>17500</v>
      </c>
      <c r="H983" s="183" t="s">
        <v>14569</v>
      </c>
    </row>
    <row r="984" spans="1:8">
      <c r="C984" s="183">
        <v>22978</v>
      </c>
      <c r="H984" s="183" t="s">
        <v>14570</v>
      </c>
    </row>
    <row r="986" spans="1:8">
      <c r="A986" s="183" t="s">
        <v>14571</v>
      </c>
    </row>
    <row r="987" spans="1:8">
      <c r="C987" s="183">
        <v>63707</v>
      </c>
      <c r="H987" s="183" t="s">
        <v>14572</v>
      </c>
    </row>
    <row r="989" spans="1:8">
      <c r="A989" s="183" t="s">
        <v>14573</v>
      </c>
      <c r="H989" s="183" t="s">
        <v>14574</v>
      </c>
    </row>
    <row r="990" spans="1:8">
      <c r="E990" s="183">
        <v>1205</v>
      </c>
    </row>
    <row r="991" spans="1:8">
      <c r="E991" s="703" t="s">
        <v>14575</v>
      </c>
      <c r="F991" s="703"/>
      <c r="G991" s="703"/>
    </row>
    <row r="992" spans="1:8">
      <c r="E992" s="703"/>
      <c r="F992" s="703"/>
      <c r="G992" s="703"/>
    </row>
    <row r="993" spans="1:8">
      <c r="A993" s="183" t="s">
        <v>14576</v>
      </c>
    </row>
    <row r="994" spans="1:8">
      <c r="C994" s="183">
        <v>5000</v>
      </c>
      <c r="H994" s="183" t="s">
        <v>14237</v>
      </c>
    </row>
    <row r="995" spans="1:8">
      <c r="D995" s="183">
        <v>5000</v>
      </c>
      <c r="H995" s="183" t="s">
        <v>14189</v>
      </c>
    </row>
    <row r="996" spans="1:8">
      <c r="E996" s="703" t="s">
        <v>14577</v>
      </c>
      <c r="F996" s="703"/>
      <c r="G996" s="703"/>
    </row>
    <row r="998" spans="1:8">
      <c r="A998" s="183" t="s">
        <v>14578</v>
      </c>
    </row>
    <row r="999" spans="1:8">
      <c r="E999" s="183">
        <v>235</v>
      </c>
      <c r="H999" s="183" t="s">
        <v>14579</v>
      </c>
    </row>
    <row r="1000" spans="1:8">
      <c r="E1000" s="183">
        <v>255</v>
      </c>
      <c r="H1000" s="183" t="s">
        <v>14580</v>
      </c>
    </row>
    <row r="1001" spans="1:8">
      <c r="E1001" s="703" t="s">
        <v>14581</v>
      </c>
      <c r="F1001" s="703"/>
      <c r="G1001" s="703"/>
    </row>
    <row r="1003" spans="1:8">
      <c r="A1003" s="183" t="s">
        <v>14582</v>
      </c>
    </row>
    <row r="1004" spans="1:8">
      <c r="E1004" s="183">
        <v>35</v>
      </c>
      <c r="H1004" s="183" t="s">
        <v>14583</v>
      </c>
    </row>
    <row r="1005" spans="1:8">
      <c r="E1005" s="183">
        <v>300</v>
      </c>
      <c r="H1005" s="183" t="s">
        <v>14584</v>
      </c>
    </row>
    <row r="1006" spans="1:8">
      <c r="E1006" s="183">
        <v>36</v>
      </c>
      <c r="H1006" s="183" t="s">
        <v>14585</v>
      </c>
    </row>
    <row r="1007" spans="1:8">
      <c r="E1007" s="183">
        <v>980</v>
      </c>
      <c r="H1007" s="183" t="s">
        <v>14586</v>
      </c>
    </row>
    <row r="1008" spans="1:8">
      <c r="E1008" s="703" t="s">
        <v>14587</v>
      </c>
      <c r="F1008" s="703"/>
      <c r="G1008" s="703"/>
    </row>
    <row r="1010" spans="1:8">
      <c r="A1010" s="183" t="s">
        <v>14588</v>
      </c>
    </row>
    <row r="1011" spans="1:8">
      <c r="E1011" s="183">
        <v>75</v>
      </c>
      <c r="H1011" s="183" t="s">
        <v>14589</v>
      </c>
    </row>
    <row r="1012" spans="1:8">
      <c r="E1012" s="703" t="s">
        <v>14590</v>
      </c>
      <c r="F1012" s="703"/>
      <c r="G1012" s="703"/>
    </row>
    <row r="1014" spans="1:8">
      <c r="A1014" s="183" t="s">
        <v>14591</v>
      </c>
    </row>
    <row r="1015" spans="1:8">
      <c r="E1015" s="183">
        <v>215</v>
      </c>
      <c r="H1015" s="183" t="s">
        <v>14592</v>
      </c>
    </row>
    <row r="1016" spans="1:8">
      <c r="E1016" s="183">
        <v>225</v>
      </c>
      <c r="H1016" s="183" t="s">
        <v>14592</v>
      </c>
    </row>
    <row r="1017" spans="1:8">
      <c r="E1017" s="703" t="s">
        <v>14593</v>
      </c>
      <c r="F1017" s="703"/>
      <c r="G1017" s="703"/>
    </row>
    <row r="1019" spans="1:8">
      <c r="A1019" s="183" t="s">
        <v>14594</v>
      </c>
    </row>
    <row r="1020" spans="1:8">
      <c r="C1020" s="183">
        <v>48000</v>
      </c>
      <c r="H1020" s="183" t="s">
        <v>14595</v>
      </c>
    </row>
    <row r="1021" spans="1:8">
      <c r="C1021" s="183">
        <v>22978</v>
      </c>
      <c r="H1021" s="183" t="s">
        <v>14596</v>
      </c>
    </row>
    <row r="1022" spans="1:8">
      <c r="C1022" s="183">
        <v>63707</v>
      </c>
      <c r="H1022" s="183" t="s">
        <v>14597</v>
      </c>
    </row>
    <row r="1023" spans="1:8">
      <c r="C1023" s="183">
        <v>39000</v>
      </c>
      <c r="H1023" s="183" t="s">
        <v>14598</v>
      </c>
    </row>
    <row r="1025" spans="1:8">
      <c r="A1025" s="183" t="s">
        <v>14599</v>
      </c>
    </row>
    <row r="1026" spans="1:8">
      <c r="E1026" s="183">
        <v>90</v>
      </c>
      <c r="H1026" s="183" t="s">
        <v>14600</v>
      </c>
    </row>
    <row r="1027" spans="1:8">
      <c r="E1027" s="703" t="s">
        <v>14601</v>
      </c>
      <c r="F1027" s="703"/>
      <c r="G1027" s="703"/>
    </row>
    <row r="1029" spans="1:8">
      <c r="A1029" s="183" t="s">
        <v>14602</v>
      </c>
    </row>
    <row r="1030" spans="1:8">
      <c r="C1030" s="183">
        <v>15501</v>
      </c>
      <c r="H1030" s="183" t="s">
        <v>14603</v>
      </c>
    </row>
    <row r="1032" spans="1:8">
      <c r="A1032" s="183" t="s">
        <v>14599</v>
      </c>
    </row>
    <row r="1033" spans="1:8">
      <c r="E1033" s="183">
        <v>167</v>
      </c>
      <c r="H1033" s="183" t="s">
        <v>14604</v>
      </c>
    </row>
    <row r="1034" spans="1:8">
      <c r="E1034" s="703" t="s">
        <v>14605</v>
      </c>
      <c r="F1034" s="703"/>
      <c r="G1034" s="703"/>
    </row>
    <row r="1036" spans="1:8">
      <c r="A1036" s="183" t="s">
        <v>14606</v>
      </c>
    </row>
    <row r="1037" spans="1:8">
      <c r="C1037" s="183">
        <v>13529</v>
      </c>
      <c r="H1037" s="183" t="s">
        <v>14607</v>
      </c>
    </row>
    <row r="1039" spans="1:8">
      <c r="A1039" s="183" t="s">
        <v>14608</v>
      </c>
    </row>
    <row r="1040" spans="1:8">
      <c r="E1040" s="183">
        <v>133</v>
      </c>
      <c r="H1040" s="183" t="s">
        <v>14609</v>
      </c>
    </row>
    <row r="1041" spans="1:8">
      <c r="E1041" s="703" t="s">
        <v>14610</v>
      </c>
      <c r="F1041" s="703"/>
      <c r="G1041" s="703"/>
    </row>
    <row r="1043" spans="1:8">
      <c r="A1043" s="183" t="s">
        <v>14611</v>
      </c>
    </row>
    <row r="1044" spans="1:8">
      <c r="E1044" s="183">
        <v>100</v>
      </c>
      <c r="H1044" s="183" t="s">
        <v>14612</v>
      </c>
    </row>
    <row r="1045" spans="1:8">
      <c r="E1045" s="703" t="s">
        <v>14613</v>
      </c>
      <c r="F1045" s="703"/>
      <c r="G1045" s="703"/>
    </row>
    <row r="1047" spans="1:8">
      <c r="A1047" s="183" t="s">
        <v>14614</v>
      </c>
      <c r="H1047" s="183" t="s">
        <v>14615</v>
      </c>
    </row>
    <row r="1048" spans="1:8">
      <c r="E1048" s="183">
        <v>1205</v>
      </c>
    </row>
    <row r="1049" spans="1:8">
      <c r="E1049" s="703" t="s">
        <v>14616</v>
      </c>
      <c r="F1049" s="703"/>
      <c r="G1049" s="703"/>
    </row>
    <row r="1051" spans="1:8">
      <c r="A1051" s="183" t="s">
        <v>14617</v>
      </c>
    </row>
    <row r="1052" spans="1:8">
      <c r="C1052" s="183">
        <v>15000</v>
      </c>
      <c r="H1052" s="183" t="s">
        <v>14618</v>
      </c>
    </row>
    <row r="1054" spans="1:8">
      <c r="A1054" s="183" t="s">
        <v>14619</v>
      </c>
    </row>
    <row r="1055" spans="1:8">
      <c r="E1055" s="183">
        <v>240</v>
      </c>
      <c r="H1055" s="183" t="s">
        <v>14620</v>
      </c>
    </row>
    <row r="1056" spans="1:8">
      <c r="E1056" s="183">
        <v>400</v>
      </c>
      <c r="H1056" s="183" t="s">
        <v>14621</v>
      </c>
    </row>
    <row r="1057" spans="1:8">
      <c r="E1057" s="703" t="s">
        <v>14622</v>
      </c>
      <c r="F1057" s="703"/>
      <c r="G1057" s="703"/>
    </row>
    <row r="1059" spans="1:8">
      <c r="A1059" s="183" t="s">
        <v>14623</v>
      </c>
    </row>
    <row r="1060" spans="1:8">
      <c r="E1060" s="183">
        <v>90</v>
      </c>
      <c r="H1060" s="183" t="s">
        <v>14124</v>
      </c>
    </row>
    <row r="1061" spans="1:8">
      <c r="E1061" s="703" t="s">
        <v>14624</v>
      </c>
      <c r="F1061" s="703"/>
      <c r="G1061" s="703"/>
    </row>
    <row r="1063" spans="1:8">
      <c r="A1063" s="183" t="s">
        <v>14625</v>
      </c>
    </row>
    <row r="1064" spans="1:8">
      <c r="C1064" s="183">
        <v>5000</v>
      </c>
      <c r="H1064" s="183" t="s">
        <v>14626</v>
      </c>
    </row>
    <row r="1065" spans="1:8">
      <c r="D1065" s="183">
        <v>5000</v>
      </c>
      <c r="H1065" s="183" t="s">
        <v>14189</v>
      </c>
    </row>
    <row r="1066" spans="1:8">
      <c r="E1066" s="183">
        <v>500</v>
      </c>
      <c r="H1066" s="183" t="s">
        <v>14627</v>
      </c>
    </row>
    <row r="1067" spans="1:8">
      <c r="E1067" s="703" t="s">
        <v>14628</v>
      </c>
      <c r="F1067" s="703"/>
      <c r="G1067" s="703"/>
    </row>
    <row r="1069" spans="1:8">
      <c r="A1069" s="183" t="s">
        <v>14629</v>
      </c>
    </row>
    <row r="1070" spans="1:8">
      <c r="E1070" s="183">
        <v>230</v>
      </c>
      <c r="H1070" s="183" t="s">
        <v>14630</v>
      </c>
    </row>
    <row r="1071" spans="1:8">
      <c r="E1071" s="183">
        <v>190</v>
      </c>
      <c r="H1071" s="183" t="s">
        <v>14631</v>
      </c>
    </row>
    <row r="1072" spans="1:8">
      <c r="E1072" s="703" t="s">
        <v>14632</v>
      </c>
      <c r="F1072" s="703"/>
      <c r="G1072" s="703"/>
    </row>
    <row r="1074" spans="1:8">
      <c r="A1074" s="183" t="s">
        <v>14633</v>
      </c>
    </row>
    <row r="1075" spans="1:8">
      <c r="C1075" s="183">
        <v>22978</v>
      </c>
      <c r="H1075" s="183" t="s">
        <v>14634</v>
      </c>
    </row>
    <row r="1076" spans="1:8">
      <c r="C1076" s="183">
        <v>63707</v>
      </c>
      <c r="H1076" s="183" t="s">
        <v>14635</v>
      </c>
    </row>
    <row r="1078" spans="1:8">
      <c r="A1078" s="183" t="s">
        <v>14636</v>
      </c>
    </row>
    <row r="1079" spans="1:8">
      <c r="C1079" s="183">
        <v>16356</v>
      </c>
      <c r="H1079" s="183" t="s">
        <v>14637</v>
      </c>
    </row>
    <row r="1081" spans="1:8">
      <c r="A1081" s="183" t="s">
        <v>14638</v>
      </c>
    </row>
    <row r="1082" spans="1:8">
      <c r="E1082" s="183">
        <v>125</v>
      </c>
      <c r="H1082" s="183" t="s">
        <v>14639</v>
      </c>
    </row>
    <row r="1083" spans="1:8">
      <c r="E1083" s="183">
        <v>120</v>
      </c>
      <c r="H1083" s="183" t="s">
        <v>14640</v>
      </c>
    </row>
    <row r="1084" spans="1:8">
      <c r="E1084" s="703" t="s">
        <v>14641</v>
      </c>
      <c r="F1084" s="703"/>
      <c r="G1084" s="703"/>
    </row>
    <row r="1086" spans="1:8">
      <c r="A1086" s="183" t="s">
        <v>14642</v>
      </c>
    </row>
    <row r="1087" spans="1:8">
      <c r="E1087" s="183">
        <v>155</v>
      </c>
      <c r="H1087" s="183" t="s">
        <v>14643</v>
      </c>
    </row>
    <row r="1088" spans="1:8">
      <c r="E1088" s="183">
        <v>175</v>
      </c>
      <c r="H1088" s="183" t="s">
        <v>14643</v>
      </c>
    </row>
    <row r="1089" spans="1:8">
      <c r="E1089" s="703" t="s">
        <v>14644</v>
      </c>
      <c r="F1089" s="703"/>
      <c r="G1089" s="703"/>
    </row>
    <row r="1091" spans="1:8">
      <c r="A1091" s="183" t="s">
        <v>14645</v>
      </c>
    </row>
    <row r="1092" spans="1:8">
      <c r="E1092" s="183">
        <v>32</v>
      </c>
      <c r="H1092" s="183" t="s">
        <v>14646</v>
      </c>
    </row>
    <row r="1093" spans="1:8">
      <c r="E1093" s="183">
        <v>40</v>
      </c>
      <c r="H1093" s="183" t="s">
        <v>14647</v>
      </c>
    </row>
    <row r="1094" spans="1:8">
      <c r="E1094" s="703" t="s">
        <v>14648</v>
      </c>
      <c r="F1094" s="703"/>
      <c r="G1094" s="703"/>
    </row>
    <row r="1096" spans="1:8">
      <c r="A1096" s="183" t="s">
        <v>14649</v>
      </c>
    </row>
    <row r="1097" spans="1:8">
      <c r="E1097" s="183">
        <v>1205</v>
      </c>
      <c r="H1097" s="183" t="s">
        <v>14650</v>
      </c>
    </row>
    <row r="1098" spans="1:8">
      <c r="E1098" s="703" t="s">
        <v>14651</v>
      </c>
      <c r="F1098" s="703"/>
      <c r="G1098" s="703"/>
      <c r="H1098" s="703" t="s">
        <v>14652</v>
      </c>
    </row>
    <row r="1100" spans="1:8">
      <c r="A1100" s="183" t="s">
        <v>14653</v>
      </c>
      <c r="C1100" s="183">
        <v>15000</v>
      </c>
      <c r="H1100" s="183" t="s">
        <v>14654</v>
      </c>
    </row>
    <row r="1102" spans="1:8">
      <c r="A1102" s="183" t="s">
        <v>14653</v>
      </c>
    </row>
    <row r="1103" spans="1:8">
      <c r="E1103" s="183">
        <v>380</v>
      </c>
      <c r="H1103" s="183" t="s">
        <v>14655</v>
      </c>
    </row>
    <row r="1104" spans="1:8">
      <c r="E1104" s="183">
        <v>285</v>
      </c>
      <c r="H1104" s="183" t="s">
        <v>14655</v>
      </c>
    </row>
    <row r="1105" spans="1:8">
      <c r="E1105" s="703" t="s">
        <v>14656</v>
      </c>
      <c r="F1105" s="703"/>
      <c r="G1105" s="703"/>
    </row>
    <row r="1107" spans="1:8">
      <c r="A1107" s="183" t="s">
        <v>14657</v>
      </c>
    </row>
    <row r="1108" spans="1:8">
      <c r="E1108" s="183">
        <v>105</v>
      </c>
      <c r="H1108" s="183" t="s">
        <v>14658</v>
      </c>
    </row>
    <row r="1109" spans="1:8">
      <c r="E1109" s="703" t="s">
        <v>14659</v>
      </c>
      <c r="F1109" s="703"/>
      <c r="G1109" s="703"/>
    </row>
    <row r="1111" spans="1:8">
      <c r="A1111" s="183" t="s">
        <v>14660</v>
      </c>
    </row>
    <row r="1112" spans="1:8">
      <c r="E1112" s="183">
        <v>45</v>
      </c>
      <c r="H1112" s="183" t="s">
        <v>14661</v>
      </c>
    </row>
    <row r="1113" spans="1:8">
      <c r="E1113" s="703" t="s">
        <v>14662</v>
      </c>
      <c r="F1113" s="703"/>
      <c r="G1113" s="703"/>
    </row>
    <row r="1114" spans="1:8">
      <c r="E1114" s="703"/>
      <c r="F1114" s="703"/>
      <c r="G1114" s="703"/>
    </row>
    <row r="1115" spans="1:8">
      <c r="A1115" s="183" t="s">
        <v>14660</v>
      </c>
    </row>
    <row r="1116" spans="1:8">
      <c r="C1116" s="183">
        <v>26000</v>
      </c>
      <c r="H1116" s="183" t="s">
        <v>14663</v>
      </c>
    </row>
    <row r="1117" spans="1:8">
      <c r="C1117" s="183">
        <v>22970</v>
      </c>
      <c r="H1117" s="183" t="s">
        <v>14664</v>
      </c>
    </row>
    <row r="1118" spans="1:8">
      <c r="C1118" s="183">
        <v>63516</v>
      </c>
      <c r="H1118" s="183" t="s">
        <v>14665</v>
      </c>
    </row>
    <row r="1120" spans="1:8">
      <c r="A1120" s="183" t="s">
        <v>14666</v>
      </c>
    </row>
    <row r="1121" spans="1:8">
      <c r="C1121" s="183">
        <v>7117</v>
      </c>
      <c r="H1121" s="183" t="s">
        <v>14667</v>
      </c>
    </row>
    <row r="1122" spans="1:8">
      <c r="C1122" s="183">
        <v>16446</v>
      </c>
      <c r="H1122" s="183" t="s">
        <v>14668</v>
      </c>
    </row>
    <row r="1124" spans="1:8">
      <c r="A1124" s="183" t="s">
        <v>14669</v>
      </c>
    </row>
    <row r="1125" spans="1:8">
      <c r="E1125" s="183">
        <v>188</v>
      </c>
      <c r="H1125" s="183" t="s">
        <v>14670</v>
      </c>
    </row>
    <row r="1126" spans="1:8">
      <c r="E1126" s="183">
        <v>1205</v>
      </c>
      <c r="H1126" s="183" t="s">
        <v>14671</v>
      </c>
    </row>
    <row r="1127" spans="1:8">
      <c r="E1127" s="703" t="s">
        <v>14672</v>
      </c>
      <c r="F1127" s="703"/>
      <c r="G1127" s="703"/>
    </row>
    <row r="1129" spans="1:8">
      <c r="A1129" s="183" t="s">
        <v>14673</v>
      </c>
    </row>
    <row r="1130" spans="1:8">
      <c r="E1130" s="183">
        <v>88</v>
      </c>
      <c r="H1130" s="183" t="s">
        <v>14674</v>
      </c>
    </row>
    <row r="1131" spans="1:8">
      <c r="E1131" s="703" t="s">
        <v>14675</v>
      </c>
      <c r="F1131" s="703"/>
      <c r="G1131" s="703"/>
    </row>
    <row r="1132" spans="1:8">
      <c r="E1132" s="703"/>
      <c r="F1132" s="703"/>
      <c r="G1132" s="703"/>
    </row>
    <row r="1133" spans="1:8">
      <c r="A1133" s="183" t="s">
        <v>14676</v>
      </c>
    </row>
    <row r="1134" spans="1:8">
      <c r="B1134" s="183">
        <v>28000</v>
      </c>
      <c r="H1134" s="183" t="s">
        <v>14677</v>
      </c>
    </row>
    <row r="1135" spans="1:8">
      <c r="C1135" s="183">
        <v>5000</v>
      </c>
      <c r="H1135" s="183" t="s">
        <v>14678</v>
      </c>
    </row>
    <row r="1136" spans="1:8">
      <c r="D1136" s="183">
        <v>5000</v>
      </c>
      <c r="H1136" s="183" t="s">
        <v>14189</v>
      </c>
    </row>
    <row r="1137" spans="1:8">
      <c r="E1137" s="703" t="s">
        <v>14679</v>
      </c>
      <c r="F1137" s="703"/>
      <c r="G1137" s="703"/>
    </row>
    <row r="1139" spans="1:8">
      <c r="A1139" s="183" t="s">
        <v>14680</v>
      </c>
    </row>
    <row r="1140" spans="1:8">
      <c r="C1140" s="183">
        <v>15000</v>
      </c>
      <c r="H1140" s="183" t="s">
        <v>14681</v>
      </c>
    </row>
    <row r="1142" spans="1:8">
      <c r="A1142" s="183" t="s">
        <v>14680</v>
      </c>
    </row>
    <row r="1143" spans="1:8">
      <c r="E1143" s="183">
        <v>250</v>
      </c>
      <c r="H1143" s="183" t="s">
        <v>14682</v>
      </c>
    </row>
    <row r="1144" spans="1:8">
      <c r="E1144" s="183">
        <v>450</v>
      </c>
      <c r="H1144" s="183" t="s">
        <v>14683</v>
      </c>
    </row>
    <row r="1145" spans="1:8">
      <c r="A1145" s="183" t="s">
        <v>14684</v>
      </c>
      <c r="E1145" s="183">
        <v>159</v>
      </c>
      <c r="H1145" s="183" t="s">
        <v>14685</v>
      </c>
    </row>
    <row r="1146" spans="1:8">
      <c r="E1146" s="183">
        <v>300</v>
      </c>
      <c r="H1146" s="183" t="s">
        <v>14481</v>
      </c>
    </row>
    <row r="1147" spans="1:8">
      <c r="E1147" s="703" t="s">
        <v>14686</v>
      </c>
      <c r="F1147" s="703"/>
      <c r="G1147" s="703"/>
      <c r="H1147" s="703" t="s">
        <v>14687</v>
      </c>
    </row>
    <row r="1148" spans="1:8">
      <c r="E1148" s="703"/>
      <c r="F1148" s="703"/>
      <c r="G1148" s="703"/>
      <c r="H1148" s="703"/>
    </row>
    <row r="1149" spans="1:8">
      <c r="A1149" s="183" t="s">
        <v>14688</v>
      </c>
    </row>
    <row r="1150" spans="1:8">
      <c r="C1150" s="183">
        <v>33000</v>
      </c>
      <c r="H1150" s="183" t="s">
        <v>14689</v>
      </c>
    </row>
    <row r="1151" spans="1:8">
      <c r="C1151" s="183">
        <v>22970</v>
      </c>
      <c r="H1151" s="183" t="s">
        <v>14690</v>
      </c>
    </row>
    <row r="1152" spans="1:8">
      <c r="C1152" s="183">
        <v>63516</v>
      </c>
      <c r="H1152" s="183" t="s">
        <v>14691</v>
      </c>
    </row>
    <row r="1153" spans="1:8">
      <c r="E1153" s="703"/>
      <c r="F1153" s="703"/>
      <c r="G1153" s="703"/>
      <c r="H1153" s="703"/>
    </row>
    <row r="1154" spans="1:8">
      <c r="A1154" s="183" t="s">
        <v>14692</v>
      </c>
    </row>
    <row r="1155" spans="1:8" ht="66">
      <c r="C1155" s="183">
        <v>3000</v>
      </c>
      <c r="H1155" s="698" t="s">
        <v>14693</v>
      </c>
    </row>
    <row r="1157" spans="1:8">
      <c r="A1157" s="183" t="s">
        <v>14694</v>
      </c>
    </row>
    <row r="1158" spans="1:8">
      <c r="E1158" s="183">
        <v>280</v>
      </c>
      <c r="H1158" s="183" t="s">
        <v>14695</v>
      </c>
    </row>
    <row r="1159" spans="1:8">
      <c r="E1159" s="183">
        <v>270</v>
      </c>
      <c r="H1159" s="183" t="s">
        <v>14695</v>
      </c>
    </row>
    <row r="1160" spans="1:8">
      <c r="E1160" s="703" t="s">
        <v>14696</v>
      </c>
      <c r="F1160" s="703"/>
      <c r="G1160" s="703"/>
    </row>
    <row r="1161" spans="1:8">
      <c r="E1161" s="703"/>
      <c r="F1161" s="703"/>
      <c r="G1161" s="703"/>
    </row>
    <row r="1162" spans="1:8">
      <c r="A1162" s="183" t="s">
        <v>14697</v>
      </c>
    </row>
    <row r="1163" spans="1:8">
      <c r="C1163" s="183">
        <v>9944</v>
      </c>
      <c r="H1163" s="183" t="s">
        <v>14698</v>
      </c>
    </row>
    <row r="1165" spans="1:8">
      <c r="A1165" s="183" t="s">
        <v>14699</v>
      </c>
    </row>
    <row r="1166" spans="1:8">
      <c r="E1166" s="183">
        <v>1205</v>
      </c>
      <c r="H1166" s="183" t="s">
        <v>14700</v>
      </c>
    </row>
    <row r="1167" spans="1:8">
      <c r="E1167" s="703" t="s">
        <v>14701</v>
      </c>
      <c r="F1167" s="703"/>
      <c r="G1167" s="703"/>
    </row>
    <row r="1168" spans="1:8">
      <c r="E1168" s="703"/>
      <c r="F1168" s="703"/>
      <c r="G1168" s="703"/>
    </row>
    <row r="1169" spans="1:8">
      <c r="A1169" s="183" t="s">
        <v>14702</v>
      </c>
      <c r="E1169" s="703"/>
      <c r="F1169" s="703"/>
      <c r="G1169" s="703"/>
    </row>
    <row r="1170" spans="1:8">
      <c r="C1170" s="183">
        <v>137100</v>
      </c>
      <c r="E1170" s="703"/>
      <c r="F1170" s="703"/>
      <c r="G1170" s="703"/>
      <c r="H1170" s="183" t="s">
        <v>14703</v>
      </c>
    </row>
    <row r="1171" spans="1:8">
      <c r="E1171" s="206">
        <v>30</v>
      </c>
      <c r="F1171" s="206"/>
      <c r="G1171" s="206"/>
      <c r="H1171" s="183" t="s">
        <v>14704</v>
      </c>
    </row>
    <row r="1172" spans="1:8">
      <c r="E1172" s="703" t="s">
        <v>14705</v>
      </c>
      <c r="F1172" s="703"/>
      <c r="G1172" s="703"/>
    </row>
    <row r="1173" spans="1:8">
      <c r="E1173" s="703"/>
      <c r="F1173" s="703"/>
      <c r="G1173" s="703"/>
    </row>
    <row r="1174" spans="1:8">
      <c r="A1174" s="183" t="s">
        <v>14706</v>
      </c>
    </row>
    <row r="1175" spans="1:8">
      <c r="C1175" s="183">
        <v>15000</v>
      </c>
      <c r="H1175" s="183" t="s">
        <v>14707</v>
      </c>
    </row>
    <row r="1177" spans="1:8">
      <c r="A1177" s="183" t="s">
        <v>14708</v>
      </c>
    </row>
    <row r="1178" spans="1:8">
      <c r="C1178" s="183">
        <v>7500</v>
      </c>
      <c r="H1178" s="183" t="s">
        <v>14709</v>
      </c>
    </row>
    <row r="1179" spans="1:8">
      <c r="C1179" s="183">
        <v>25670</v>
      </c>
      <c r="H1179" s="183" t="s">
        <v>14710</v>
      </c>
    </row>
    <row r="1180" spans="1:8">
      <c r="C1180" s="183">
        <v>63516</v>
      </c>
      <c r="H1180" s="183" t="s">
        <v>14711</v>
      </c>
    </row>
    <row r="1182" spans="1:8">
      <c r="A1182" s="183" t="s">
        <v>14712</v>
      </c>
    </row>
    <row r="1183" spans="1:8">
      <c r="C1183" s="183">
        <v>17644</v>
      </c>
      <c r="H1183" s="183" t="s">
        <v>14713</v>
      </c>
    </row>
    <row r="1185" spans="1:8">
      <c r="A1185" s="183" t="s">
        <v>14714</v>
      </c>
    </row>
    <row r="1186" spans="1:8">
      <c r="E1186" s="183">
        <v>500</v>
      </c>
      <c r="H1186" s="183" t="s">
        <v>14715</v>
      </c>
    </row>
    <row r="1187" spans="1:8">
      <c r="E1187" s="183">
        <v>500</v>
      </c>
      <c r="H1187" s="183" t="s">
        <v>14374</v>
      </c>
    </row>
    <row r="1188" spans="1:8">
      <c r="E1188" s="703" t="s">
        <v>14716</v>
      </c>
      <c r="F1188" s="703"/>
      <c r="G1188" s="703"/>
    </row>
    <row r="1190" spans="1:8">
      <c r="A1190" s="183" t="s">
        <v>14717</v>
      </c>
    </row>
    <row r="1191" spans="1:8">
      <c r="C1191" s="183">
        <v>12728</v>
      </c>
      <c r="H1191" s="183" t="s">
        <v>14718</v>
      </c>
    </row>
    <row r="1192" spans="1:8">
      <c r="C1192" s="183">
        <v>5000</v>
      </c>
      <c r="H1192" s="183" t="s">
        <v>14678</v>
      </c>
    </row>
    <row r="1193" spans="1:8">
      <c r="D1193" s="183">
        <v>5000</v>
      </c>
      <c r="H1193" s="183" t="s">
        <v>14189</v>
      </c>
    </row>
    <row r="1194" spans="1:8">
      <c r="E1194" s="703" t="s">
        <v>14719</v>
      </c>
      <c r="F1194" s="703"/>
      <c r="G1194" s="703"/>
    </row>
    <row r="1195" spans="1:8">
      <c r="E1195" s="703"/>
      <c r="F1195" s="703"/>
      <c r="G1195" s="703"/>
    </row>
    <row r="1196" spans="1:8">
      <c r="A1196" s="183" t="s">
        <v>14720</v>
      </c>
    </row>
    <row r="1197" spans="1:8">
      <c r="E1197" s="183">
        <v>1205</v>
      </c>
      <c r="H1197" s="183" t="s">
        <v>14721</v>
      </c>
    </row>
    <row r="1198" spans="1:8">
      <c r="E1198" s="183">
        <v>178</v>
      </c>
      <c r="H1198" s="183" t="s">
        <v>14722</v>
      </c>
    </row>
    <row r="1199" spans="1:8">
      <c r="E1199" s="703" t="s">
        <v>14723</v>
      </c>
      <c r="F1199" s="703"/>
      <c r="G1199" s="703"/>
    </row>
    <row r="1200" spans="1:8">
      <c r="E1200" s="703"/>
      <c r="F1200" s="703"/>
      <c r="G1200" s="703"/>
    </row>
    <row r="1201" spans="1:8">
      <c r="A1201" s="183" t="s">
        <v>14724</v>
      </c>
      <c r="E1201" s="703"/>
      <c r="F1201" s="703"/>
      <c r="G1201" s="703"/>
    </row>
    <row r="1202" spans="1:8">
      <c r="E1202" s="206">
        <v>200</v>
      </c>
      <c r="F1202" s="206"/>
      <c r="G1202" s="206"/>
      <c r="H1202" s="183" t="s">
        <v>14725</v>
      </c>
    </row>
    <row r="1203" spans="1:8">
      <c r="E1203" s="703" t="s">
        <v>14726</v>
      </c>
      <c r="F1203" s="703"/>
      <c r="G1203" s="703"/>
    </row>
    <row r="1204" spans="1:8">
      <c r="E1204" s="703"/>
      <c r="F1204" s="703"/>
      <c r="G1204" s="703"/>
    </row>
    <row r="1205" spans="1:8">
      <c r="A1205" s="183" t="s">
        <v>14727</v>
      </c>
    </row>
    <row r="1206" spans="1:8">
      <c r="C1206" s="183">
        <v>15000</v>
      </c>
      <c r="H1206" s="183" t="s">
        <v>14728</v>
      </c>
    </row>
    <row r="1208" spans="1:8">
      <c r="A1208" s="183" t="s">
        <v>14729</v>
      </c>
    </row>
    <row r="1209" spans="1:8">
      <c r="E1209" s="183">
        <v>225</v>
      </c>
      <c r="H1209" s="183" t="s">
        <v>14730</v>
      </c>
    </row>
    <row r="1210" spans="1:8">
      <c r="E1210" s="183">
        <v>245</v>
      </c>
      <c r="H1210" s="183" t="s">
        <v>14731</v>
      </c>
    </row>
    <row r="1211" spans="1:8">
      <c r="E1211" s="703" t="s">
        <v>14732</v>
      </c>
      <c r="F1211" s="703"/>
      <c r="G1211" s="703"/>
    </row>
    <row r="1212" spans="1:8">
      <c r="E1212" s="703"/>
      <c r="F1212" s="703"/>
      <c r="G1212" s="703"/>
    </row>
    <row r="1213" spans="1:8">
      <c r="A1213" s="183" t="s">
        <v>14733</v>
      </c>
    </row>
    <row r="1214" spans="1:8">
      <c r="C1214" s="183">
        <v>18000</v>
      </c>
      <c r="H1214" s="183" t="s">
        <v>14734</v>
      </c>
    </row>
    <row r="1215" spans="1:8">
      <c r="C1215" s="183">
        <v>25670</v>
      </c>
      <c r="H1215" s="183" t="s">
        <v>14735</v>
      </c>
    </row>
    <row r="1216" spans="1:8">
      <c r="C1216" s="183">
        <v>63516</v>
      </c>
      <c r="H1216" s="183" t="s">
        <v>14736</v>
      </c>
    </row>
    <row r="1218" spans="1:8">
      <c r="A1218" s="183" t="s">
        <v>14737</v>
      </c>
    </row>
    <row r="1219" spans="1:8">
      <c r="C1219" s="183">
        <v>1154</v>
      </c>
      <c r="H1219" s="183" t="s">
        <v>14738</v>
      </c>
    </row>
    <row r="1221" spans="1:8">
      <c r="A1221" s="183" t="s">
        <v>14739</v>
      </c>
    </row>
    <row r="1222" spans="1:8">
      <c r="E1222" s="183">
        <v>1205</v>
      </c>
      <c r="H1222" s="183" t="s">
        <v>14740</v>
      </c>
    </row>
    <row r="1223" spans="1:8">
      <c r="E1223" s="183">
        <v>140</v>
      </c>
      <c r="H1223" s="183" t="s">
        <v>14741</v>
      </c>
    </row>
    <row r="1224" spans="1:8">
      <c r="E1224" s="703" t="s">
        <v>14742</v>
      </c>
      <c r="F1224" s="703"/>
      <c r="G1224" s="703"/>
    </row>
    <row r="1225" spans="1:8">
      <c r="E1225" s="703"/>
      <c r="F1225" s="703"/>
      <c r="G1225" s="703"/>
    </row>
    <row r="1226" spans="1:8">
      <c r="A1226" s="183" t="s">
        <v>14743</v>
      </c>
    </row>
    <row r="1227" spans="1:8">
      <c r="E1227" s="183">
        <v>100</v>
      </c>
      <c r="H1227" s="183" t="s">
        <v>14037</v>
      </c>
    </row>
    <row r="1228" spans="1:8">
      <c r="E1228" s="183">
        <v>18</v>
      </c>
      <c r="H1228" s="183" t="s">
        <v>14744</v>
      </c>
    </row>
    <row r="1229" spans="1:8">
      <c r="E1229" s="703" t="s">
        <v>14745</v>
      </c>
      <c r="F1229" s="703"/>
      <c r="G1229" s="703"/>
    </row>
    <row r="1230" spans="1:8">
      <c r="E1230" s="703"/>
      <c r="F1230" s="703"/>
      <c r="G1230" s="703"/>
    </row>
    <row r="1231" spans="1:8">
      <c r="A1231" s="183" t="s">
        <v>14746</v>
      </c>
    </row>
    <row r="1232" spans="1:8">
      <c r="C1232" s="183">
        <v>15000</v>
      </c>
      <c r="H1232" s="183" t="s">
        <v>14747</v>
      </c>
    </row>
    <row r="1233" spans="1:8">
      <c r="E1233" s="703"/>
      <c r="F1233" s="703"/>
      <c r="G1233" s="703"/>
    </row>
    <row r="1234" spans="1:8">
      <c r="A1234" s="183" t="s">
        <v>14748</v>
      </c>
    </row>
    <row r="1235" spans="1:8">
      <c r="C1235" s="183">
        <v>25670</v>
      </c>
      <c r="H1235" s="183" t="s">
        <v>14749</v>
      </c>
    </row>
    <row r="1236" spans="1:8">
      <c r="C1236" s="183">
        <v>18614</v>
      </c>
      <c r="H1236" s="183" t="s">
        <v>14750</v>
      </c>
    </row>
    <row r="1237" spans="1:8">
      <c r="C1237" s="183">
        <v>4725</v>
      </c>
      <c r="H1237" s="183" t="s">
        <v>14751</v>
      </c>
    </row>
    <row r="1238" spans="1:8">
      <c r="C1238" s="183">
        <v>25670</v>
      </c>
      <c r="H1238" s="183" t="s">
        <v>14752</v>
      </c>
    </row>
    <row r="1239" spans="1:8">
      <c r="C1239" s="183">
        <v>37846</v>
      </c>
      <c r="H1239" s="183" t="s">
        <v>14753</v>
      </c>
    </row>
    <row r="1241" spans="1:8">
      <c r="A1241" s="183" t="s">
        <v>14754</v>
      </c>
    </row>
    <row r="1242" spans="1:8">
      <c r="E1242" s="183">
        <v>60</v>
      </c>
      <c r="H1242" s="183" t="s">
        <v>14755</v>
      </c>
    </row>
    <row r="1243" spans="1:8">
      <c r="E1243" s="183">
        <v>500</v>
      </c>
      <c r="H1243" s="183" t="s">
        <v>14756</v>
      </c>
    </row>
    <row r="1244" spans="1:8">
      <c r="E1244" s="183">
        <v>100</v>
      </c>
      <c r="H1244" s="183" t="s">
        <v>14757</v>
      </c>
    </row>
    <row r="1245" spans="1:8">
      <c r="E1245" s="703" t="s">
        <v>14758</v>
      </c>
      <c r="F1245" s="703"/>
      <c r="G1245" s="703"/>
    </row>
    <row r="1247" spans="1:8">
      <c r="A1247" s="183" t="s">
        <v>14759</v>
      </c>
    </row>
    <row r="1248" spans="1:8">
      <c r="E1248" s="183">
        <v>120</v>
      </c>
      <c r="H1248" s="183" t="s">
        <v>14760</v>
      </c>
    </row>
    <row r="1249" spans="1:8">
      <c r="E1249" s="703" t="s">
        <v>14761</v>
      </c>
      <c r="F1249" s="703"/>
      <c r="G1249" s="703"/>
    </row>
    <row r="1250" spans="1:8">
      <c r="E1250" s="703"/>
      <c r="F1250" s="703"/>
      <c r="G1250" s="703"/>
    </row>
    <row r="1251" spans="1:8">
      <c r="A1251" s="183" t="s">
        <v>14762</v>
      </c>
    </row>
    <row r="1252" spans="1:8">
      <c r="E1252" s="183">
        <v>1205</v>
      </c>
      <c r="H1252" s="183" t="s">
        <v>14763</v>
      </c>
    </row>
    <row r="1253" spans="1:8">
      <c r="E1253" s="183">
        <v>178</v>
      </c>
      <c r="H1253" s="183" t="s">
        <v>14764</v>
      </c>
    </row>
    <row r="1254" spans="1:8">
      <c r="E1254" s="703" t="s">
        <v>14765</v>
      </c>
      <c r="F1254" s="703"/>
      <c r="G1254" s="703"/>
    </row>
    <row r="1256" spans="1:8">
      <c r="A1256" s="183" t="s">
        <v>14766</v>
      </c>
    </row>
    <row r="1257" spans="1:8">
      <c r="C1257" s="183">
        <v>50000</v>
      </c>
      <c r="H1257" s="183" t="s">
        <v>14767</v>
      </c>
    </row>
    <row r="1259" spans="1:8">
      <c r="A1259" s="183" t="s">
        <v>14768</v>
      </c>
    </row>
    <row r="1260" spans="1:8">
      <c r="C1260" s="183">
        <v>15000</v>
      </c>
      <c r="H1260" s="183" t="s">
        <v>14769</v>
      </c>
    </row>
    <row r="1262" spans="1:8">
      <c r="A1262" s="183" t="s">
        <v>14770</v>
      </c>
    </row>
    <row r="1263" spans="1:8">
      <c r="C1263" s="183">
        <v>25670</v>
      </c>
      <c r="H1263" s="183" t="s">
        <v>14771</v>
      </c>
    </row>
    <row r="1264" spans="1:8">
      <c r="C1264" s="183">
        <v>63516</v>
      </c>
      <c r="H1264" s="183" t="s">
        <v>14772</v>
      </c>
    </row>
    <row r="1265" spans="1:8">
      <c r="C1265" s="183">
        <v>12000</v>
      </c>
      <c r="H1265" s="183" t="s">
        <v>14773</v>
      </c>
    </row>
    <row r="1266" spans="1:8">
      <c r="C1266" s="183">
        <v>5140</v>
      </c>
      <c r="H1266" s="183" t="s">
        <v>14774</v>
      </c>
    </row>
    <row r="1267" spans="1:8">
      <c r="C1267" s="183">
        <v>5000</v>
      </c>
      <c r="H1267" s="183" t="s">
        <v>14678</v>
      </c>
    </row>
    <row r="1268" spans="1:8">
      <c r="D1268" s="183">
        <v>5000</v>
      </c>
      <c r="H1268" s="183" t="s">
        <v>14189</v>
      </c>
    </row>
    <row r="1269" spans="1:8">
      <c r="E1269" s="703" t="s">
        <v>14775</v>
      </c>
      <c r="F1269" s="703"/>
      <c r="G1269" s="703"/>
    </row>
    <row r="1270" spans="1:8">
      <c r="E1270" s="703"/>
      <c r="F1270" s="703"/>
      <c r="G1270" s="703"/>
    </row>
    <row r="1271" spans="1:8">
      <c r="A1271" s="183" t="s">
        <v>14776</v>
      </c>
    </row>
    <row r="1272" spans="1:8">
      <c r="E1272" s="183">
        <v>1205</v>
      </c>
      <c r="H1272" s="183" t="s">
        <v>14777</v>
      </c>
    </row>
    <row r="1273" spans="1:8">
      <c r="E1273" s="183">
        <v>45</v>
      </c>
      <c r="H1273" s="183" t="s">
        <v>14778</v>
      </c>
    </row>
    <row r="1274" spans="1:8">
      <c r="E1274" s="703" t="s">
        <v>14779</v>
      </c>
      <c r="F1274" s="703"/>
      <c r="G1274" s="703"/>
      <c r="H1274" s="703" t="s">
        <v>14780</v>
      </c>
    </row>
    <row r="1276" spans="1:8">
      <c r="A1276" s="183" t="s">
        <v>14781</v>
      </c>
    </row>
    <row r="1277" spans="1:8">
      <c r="E1277" s="183">
        <v>92</v>
      </c>
      <c r="H1277" s="183" t="s">
        <v>14782</v>
      </c>
    </row>
    <row r="1278" spans="1:8">
      <c r="E1278" s="703" t="s">
        <v>14783</v>
      </c>
      <c r="F1278" s="703"/>
      <c r="G1278" s="703"/>
    </row>
    <row r="1279" spans="1:8">
      <c r="E1279" s="703"/>
      <c r="F1279" s="703"/>
      <c r="G1279" s="703"/>
    </row>
    <row r="1280" spans="1:8">
      <c r="A1280" s="183" t="s">
        <v>14784</v>
      </c>
    </row>
    <row r="1281" spans="1:8">
      <c r="E1281" s="183">
        <v>75</v>
      </c>
      <c r="H1281" s="183" t="s">
        <v>14785</v>
      </c>
    </row>
    <row r="1282" spans="1:8">
      <c r="E1282" s="703" t="s">
        <v>14786</v>
      </c>
      <c r="F1282" s="703"/>
      <c r="G1282" s="703"/>
    </row>
    <row r="1283" spans="1:8">
      <c r="E1283" s="703"/>
      <c r="F1283" s="703"/>
      <c r="G1283" s="703"/>
    </row>
    <row r="1284" spans="1:8">
      <c r="A1284" s="183" t="s">
        <v>14787</v>
      </c>
    </row>
    <row r="1285" spans="1:8">
      <c r="E1285" s="183">
        <v>2000</v>
      </c>
      <c r="F1285" s="183">
        <v>2199</v>
      </c>
      <c r="H1285" s="183" t="s">
        <v>14788</v>
      </c>
    </row>
    <row r="1286" spans="1:8">
      <c r="E1286" s="703" t="s">
        <v>14789</v>
      </c>
      <c r="F1286" s="703"/>
      <c r="G1286" s="703"/>
    </row>
    <row r="1287" spans="1:8">
      <c r="E1287" s="703"/>
      <c r="F1287" s="703"/>
      <c r="G1287" s="703"/>
    </row>
    <row r="1288" spans="1:8">
      <c r="A1288" s="183" t="s">
        <v>14790</v>
      </c>
    </row>
    <row r="1289" spans="1:8">
      <c r="C1289" s="183">
        <v>30000</v>
      </c>
      <c r="H1289" s="183" t="s">
        <v>14791</v>
      </c>
    </row>
    <row r="1290" spans="1:8" s="708" customFormat="1"/>
    <row r="1291" spans="1:8">
      <c r="A1291" s="183" t="s">
        <v>14792</v>
      </c>
    </row>
    <row r="1292" spans="1:8">
      <c r="C1292" s="183">
        <v>15000</v>
      </c>
      <c r="H1292" s="183" t="s">
        <v>14793</v>
      </c>
    </row>
    <row r="1294" spans="1:8">
      <c r="A1294" s="183" t="s">
        <v>14794</v>
      </c>
    </row>
    <row r="1295" spans="1:8">
      <c r="E1295" s="183">
        <v>18</v>
      </c>
      <c r="F1295" s="183">
        <v>2181</v>
      </c>
      <c r="G1295" s="183" t="s">
        <v>14795</v>
      </c>
      <c r="H1295" s="183" t="s">
        <v>14796</v>
      </c>
    </row>
    <row r="1296" spans="1:8">
      <c r="E1296" s="703" t="s">
        <v>14797</v>
      </c>
      <c r="F1296" s="703"/>
      <c r="G1296" s="703"/>
    </row>
    <row r="1297" spans="1:8">
      <c r="E1297" s="703"/>
      <c r="F1297" s="703"/>
      <c r="G1297" s="703"/>
    </row>
    <row r="1298" spans="1:8">
      <c r="A1298" s="183" t="s">
        <v>14798</v>
      </c>
    </row>
    <row r="1299" spans="1:8">
      <c r="C1299" s="183">
        <v>25670</v>
      </c>
      <c r="H1299" s="183" t="s">
        <v>14799</v>
      </c>
    </row>
    <row r="1300" spans="1:8">
      <c r="C1300" s="183">
        <v>63516</v>
      </c>
      <c r="H1300" s="183" t="s">
        <v>14800</v>
      </c>
    </row>
    <row r="1301" spans="1:8">
      <c r="C1301" s="183">
        <v>45000</v>
      </c>
      <c r="H1301" s="183" t="s">
        <v>14801</v>
      </c>
    </row>
    <row r="1303" spans="1:8">
      <c r="A1303" s="183" t="s">
        <v>14802</v>
      </c>
    </row>
    <row r="1304" spans="1:8">
      <c r="C1304" s="183">
        <v>462</v>
      </c>
      <c r="H1304" s="183" t="s">
        <v>14803</v>
      </c>
    </row>
    <row r="1307" spans="1:8">
      <c r="H1307" s="709" t="s">
        <v>14804</v>
      </c>
    </row>
    <row r="1309" spans="1:8">
      <c r="A1309" s="183" t="s">
        <v>14805</v>
      </c>
    </row>
    <row r="1310" spans="1:8">
      <c r="E1310" s="183">
        <v>100</v>
      </c>
      <c r="G1310" s="183" t="s">
        <v>14806</v>
      </c>
      <c r="H1310" s="183" t="s">
        <v>14807</v>
      </c>
    </row>
    <row r="1311" spans="1:8">
      <c r="E1311" s="703" t="s">
        <v>14808</v>
      </c>
      <c r="F1311" s="703"/>
      <c r="G1311" s="703"/>
    </row>
    <row r="1313" spans="1:8">
      <c r="A1313" s="183" t="s">
        <v>14805</v>
      </c>
    </row>
    <row r="1314" spans="1:8">
      <c r="C1314" s="183">
        <v>11930</v>
      </c>
      <c r="H1314" s="183" t="s">
        <v>14809</v>
      </c>
    </row>
    <row r="1315" spans="1:8">
      <c r="E1315" s="703" t="s">
        <v>14808</v>
      </c>
      <c r="F1315" s="703"/>
      <c r="G1315" s="703"/>
    </row>
    <row r="1317" spans="1:8">
      <c r="A1317" s="183" t="s">
        <v>14810</v>
      </c>
    </row>
    <row r="1318" spans="1:8">
      <c r="D1318" s="183">
        <v>100</v>
      </c>
      <c r="H1318" s="183" t="s">
        <v>14811</v>
      </c>
    </row>
    <row r="1319" spans="1:8">
      <c r="E1319" s="703" t="s">
        <v>14797</v>
      </c>
      <c r="F1319" s="703"/>
      <c r="G1319" s="703"/>
    </row>
    <row r="1320" spans="1:8">
      <c r="E1320" s="703"/>
      <c r="F1320" s="703"/>
      <c r="G1320" s="703"/>
    </row>
    <row r="1321" spans="1:8">
      <c r="A1321" s="183" t="s">
        <v>14812</v>
      </c>
    </row>
    <row r="1322" spans="1:8">
      <c r="E1322" s="183">
        <v>1205</v>
      </c>
      <c r="G1322" s="183" t="s">
        <v>14813</v>
      </c>
      <c r="H1322" s="183" t="s">
        <v>14814</v>
      </c>
    </row>
    <row r="1323" spans="1:8">
      <c r="E1323" s="703" t="s">
        <v>14815</v>
      </c>
      <c r="F1323" s="703"/>
      <c r="G1323" s="703"/>
    </row>
    <row r="1324" spans="1:8">
      <c r="E1324" s="703"/>
      <c r="F1324" s="703"/>
      <c r="G1324" s="703"/>
    </row>
    <row r="1325" spans="1:8">
      <c r="A1325" s="706" t="s">
        <v>14816</v>
      </c>
    </row>
    <row r="1326" spans="1:8">
      <c r="C1326" s="706">
        <v>20000</v>
      </c>
      <c r="H1326" s="706" t="s">
        <v>14817</v>
      </c>
    </row>
    <row r="1327" spans="1:8">
      <c r="E1327" s="703"/>
      <c r="F1327" s="703"/>
      <c r="G1327" s="703"/>
    </row>
    <row r="1329" spans="1:8">
      <c r="A1329" s="183" t="s">
        <v>14818</v>
      </c>
    </row>
    <row r="1330" spans="1:8">
      <c r="E1330" s="183">
        <v>188</v>
      </c>
      <c r="G1330" s="183" t="s">
        <v>14819</v>
      </c>
      <c r="H1330" s="183" t="s">
        <v>14820</v>
      </c>
    </row>
    <row r="1331" spans="1:8">
      <c r="E1331" s="703" t="s">
        <v>14821</v>
      </c>
      <c r="F1331" s="703"/>
      <c r="G1331" s="703"/>
      <c r="H1331" s="703" t="s">
        <v>14822</v>
      </c>
    </row>
    <row r="1333" spans="1:8">
      <c r="A1333" s="183" t="s">
        <v>14823</v>
      </c>
    </row>
    <row r="1334" spans="1:8">
      <c r="C1334" s="183">
        <v>15000</v>
      </c>
      <c r="H1334" s="183" t="s">
        <v>14824</v>
      </c>
    </row>
    <row r="1335" spans="1:8">
      <c r="C1335" s="183">
        <v>5000</v>
      </c>
      <c r="H1335" s="183" t="s">
        <v>14825</v>
      </c>
    </row>
    <row r="1336" spans="1:8">
      <c r="E1336" s="183">
        <v>10</v>
      </c>
      <c r="G1336" s="183" t="s">
        <v>14826</v>
      </c>
      <c r="H1336" s="183" t="s">
        <v>14827</v>
      </c>
    </row>
    <row r="1337" spans="1:8">
      <c r="E1337" s="703" t="s">
        <v>14828</v>
      </c>
      <c r="F1337" s="703"/>
      <c r="G1337" s="703"/>
    </row>
    <row r="1339" spans="1:8">
      <c r="A1339" s="183" t="s">
        <v>14829</v>
      </c>
    </row>
    <row r="1340" spans="1:8">
      <c r="D1340" s="183">
        <v>5000</v>
      </c>
      <c r="H1340" s="183" t="s">
        <v>14189</v>
      </c>
    </row>
    <row r="1341" spans="1:8">
      <c r="E1341" s="703" t="s">
        <v>14830</v>
      </c>
      <c r="F1341" s="703"/>
      <c r="G1341" s="703"/>
    </row>
    <row r="1343" spans="1:8">
      <c r="A1343" s="183" t="s">
        <v>14831</v>
      </c>
    </row>
    <row r="1344" spans="1:8">
      <c r="C1344" s="183">
        <v>25670</v>
      </c>
      <c r="H1344" s="183" t="s">
        <v>14832</v>
      </c>
    </row>
    <row r="1345" spans="1:8">
      <c r="C1345" s="183">
        <v>63516</v>
      </c>
      <c r="H1345" s="183" t="s">
        <v>14833</v>
      </c>
    </row>
    <row r="1347" spans="1:8">
      <c r="A1347" s="183" t="s">
        <v>14834</v>
      </c>
    </row>
    <row r="1348" spans="1:8">
      <c r="C1348" s="183">
        <v>12924</v>
      </c>
      <c r="H1348" s="183" t="s">
        <v>14835</v>
      </c>
    </row>
    <row r="1350" spans="1:8">
      <c r="A1350" s="183" t="s">
        <v>14836</v>
      </c>
    </row>
    <row r="1351" spans="1:8">
      <c r="E1351" s="183">
        <v>70</v>
      </c>
      <c r="G1351" s="183" t="s">
        <v>14837</v>
      </c>
      <c r="H1351" s="183" t="s">
        <v>14838</v>
      </c>
    </row>
    <row r="1352" spans="1:8">
      <c r="E1352" s="703" t="s">
        <v>14839</v>
      </c>
      <c r="F1352" s="703"/>
      <c r="G1352" s="703"/>
    </row>
    <row r="1354" spans="1:8">
      <c r="A1354" s="183" t="s">
        <v>14840</v>
      </c>
    </row>
    <row r="1355" spans="1:8">
      <c r="E1355" s="183">
        <v>1205</v>
      </c>
      <c r="G1355" s="183" t="s">
        <v>14813</v>
      </c>
      <c r="H1355" s="183" t="s">
        <v>14841</v>
      </c>
    </row>
    <row r="1356" spans="1:8">
      <c r="E1356" s="703" t="s">
        <v>14842</v>
      </c>
      <c r="F1356" s="703"/>
      <c r="G1356" s="703"/>
    </row>
    <row r="1357" spans="1:8">
      <c r="A1357" s="183" t="s">
        <v>14843</v>
      </c>
    </row>
    <row r="1358" spans="1:8">
      <c r="E1358" s="183">
        <v>420</v>
      </c>
      <c r="G1358" s="183" t="s">
        <v>14844</v>
      </c>
      <c r="H1358" s="183" t="s">
        <v>14845</v>
      </c>
    </row>
    <row r="1359" spans="1:8">
      <c r="E1359" s="703" t="s">
        <v>14846</v>
      </c>
      <c r="F1359" s="703"/>
      <c r="G1359" s="703"/>
      <c r="H1359" s="703" t="s">
        <v>14847</v>
      </c>
    </row>
    <row r="1360" spans="1:8">
      <c r="E1360" s="703"/>
      <c r="F1360" s="703"/>
      <c r="G1360" s="703"/>
      <c r="H1360" s="703"/>
    </row>
    <row r="1361" spans="1:8">
      <c r="A1361" s="183" t="s">
        <v>14848</v>
      </c>
      <c r="E1361" s="703"/>
      <c r="F1361" s="703"/>
      <c r="G1361" s="703"/>
      <c r="H1361" s="703"/>
    </row>
    <row r="1362" spans="1:8">
      <c r="E1362" s="206">
        <v>180</v>
      </c>
      <c r="F1362" s="206"/>
      <c r="G1362" s="183" t="s">
        <v>14795</v>
      </c>
      <c r="H1362" s="183" t="s">
        <v>14849</v>
      </c>
    </row>
    <row r="1363" spans="1:8">
      <c r="E1363" s="703" t="s">
        <v>14850</v>
      </c>
      <c r="F1363" s="703"/>
      <c r="G1363" s="703"/>
    </row>
    <row r="1364" spans="1:8">
      <c r="A1364" s="183" t="s">
        <v>14851</v>
      </c>
    </row>
    <row r="1365" spans="1:8">
      <c r="C1365" s="183">
        <v>15000</v>
      </c>
      <c r="H1365" s="183" t="s">
        <v>14852</v>
      </c>
    </row>
    <row r="1367" spans="1:8">
      <c r="A1367" s="183" t="s">
        <v>14853</v>
      </c>
    </row>
    <row r="1368" spans="1:8">
      <c r="C1368" s="183">
        <v>25670</v>
      </c>
      <c r="H1368" s="183" t="s">
        <v>14854</v>
      </c>
    </row>
    <row r="1369" spans="1:8">
      <c r="C1369" s="183">
        <v>63516</v>
      </c>
      <c r="H1369" s="183" t="s">
        <v>14855</v>
      </c>
    </row>
    <row r="1370" spans="1:8">
      <c r="E1370" s="183">
        <v>120</v>
      </c>
      <c r="G1370" s="183" t="s">
        <v>14856</v>
      </c>
      <c r="H1370" s="183" t="s">
        <v>14857</v>
      </c>
    </row>
    <row r="1371" spans="1:8">
      <c r="E1371" s="703" t="s">
        <v>14858</v>
      </c>
      <c r="F1371" s="703"/>
      <c r="G1371" s="703"/>
    </row>
    <row r="1372" spans="1:8">
      <c r="E1372" s="703"/>
      <c r="F1372" s="703"/>
      <c r="G1372" s="703"/>
    </row>
    <row r="1373" spans="1:8">
      <c r="A1373" s="183" t="s">
        <v>14859</v>
      </c>
    </row>
    <row r="1374" spans="1:8">
      <c r="E1374" s="183">
        <v>1050</v>
      </c>
      <c r="G1374" s="183" t="s">
        <v>14860</v>
      </c>
      <c r="H1374" s="183" t="s">
        <v>14861</v>
      </c>
    </row>
    <row r="1375" spans="1:8">
      <c r="E1375" s="703" t="s">
        <v>14862</v>
      </c>
      <c r="F1375" s="703"/>
      <c r="G1375" s="703"/>
      <c r="H1375" s="703"/>
    </row>
    <row r="1377" spans="1:8">
      <c r="A1377" s="183" t="s">
        <v>14863</v>
      </c>
    </row>
    <row r="1378" spans="1:8">
      <c r="E1378" s="183">
        <v>18</v>
      </c>
      <c r="G1378" s="183" t="s">
        <v>14795</v>
      </c>
      <c r="H1378" s="183" t="s">
        <v>14864</v>
      </c>
    </row>
    <row r="1379" spans="1:8">
      <c r="E1379" s="703" t="s">
        <v>14865</v>
      </c>
      <c r="F1379" s="703"/>
      <c r="G1379" s="703"/>
    </row>
    <row r="1380" spans="1:8">
      <c r="E1380" s="703"/>
      <c r="F1380" s="703"/>
      <c r="G1380" s="703"/>
    </row>
    <row r="1381" spans="1:8">
      <c r="A1381" s="183" t="s">
        <v>14866</v>
      </c>
    </row>
    <row r="1382" spans="1:8">
      <c r="E1382" s="183">
        <v>125</v>
      </c>
      <c r="G1382" s="183" t="s">
        <v>14867</v>
      </c>
      <c r="H1382" s="183" t="s">
        <v>14868</v>
      </c>
    </row>
    <row r="1383" spans="1:8">
      <c r="E1383" s="183">
        <v>110</v>
      </c>
      <c r="G1383" s="183" t="s">
        <v>14806</v>
      </c>
      <c r="H1383" s="183" t="s">
        <v>14868</v>
      </c>
    </row>
    <row r="1384" spans="1:8">
      <c r="E1384" s="703" t="s">
        <v>14869</v>
      </c>
      <c r="F1384" s="703"/>
      <c r="G1384" s="703"/>
    </row>
    <row r="1385" spans="1:8">
      <c r="E1385" s="703"/>
      <c r="F1385" s="703"/>
      <c r="G1385" s="703"/>
    </row>
    <row r="1386" spans="1:8">
      <c r="A1386" s="183" t="s">
        <v>14870</v>
      </c>
      <c r="E1386" s="703"/>
      <c r="F1386" s="703"/>
      <c r="G1386" s="703"/>
    </row>
    <row r="1387" spans="1:8">
      <c r="E1387" s="206">
        <v>141</v>
      </c>
      <c r="F1387" s="206"/>
      <c r="G1387" s="183" t="s">
        <v>14826</v>
      </c>
      <c r="H1387" s="183" t="s">
        <v>14871</v>
      </c>
    </row>
    <row r="1388" spans="1:8">
      <c r="E1388" s="703" t="s">
        <v>14872</v>
      </c>
      <c r="F1388" s="703"/>
      <c r="G1388" s="703"/>
    </row>
    <row r="1389" spans="1:8">
      <c r="E1389" s="703"/>
      <c r="F1389" s="703"/>
      <c r="G1389" s="703"/>
    </row>
    <row r="1390" spans="1:8">
      <c r="A1390" s="183" t="s">
        <v>14873</v>
      </c>
      <c r="E1390" s="703"/>
      <c r="F1390" s="703"/>
      <c r="G1390" s="703"/>
    </row>
    <row r="1391" spans="1:8">
      <c r="E1391" s="206">
        <v>141</v>
      </c>
      <c r="F1391" s="206"/>
      <c r="G1391" s="183" t="s">
        <v>14826</v>
      </c>
      <c r="H1391" s="183" t="s">
        <v>14874</v>
      </c>
    </row>
    <row r="1392" spans="1:8">
      <c r="E1392" s="703" t="s">
        <v>14875</v>
      </c>
      <c r="F1392" s="703"/>
      <c r="G1392" s="703"/>
    </row>
    <row r="1393" spans="1:8">
      <c r="E1393" s="703"/>
      <c r="F1393" s="703"/>
      <c r="G1393" s="703"/>
    </row>
    <row r="1394" spans="1:8">
      <c r="A1394" s="183" t="s">
        <v>14873</v>
      </c>
      <c r="E1394" s="703"/>
      <c r="F1394" s="703"/>
      <c r="G1394" s="703"/>
    </row>
    <row r="1395" spans="1:8">
      <c r="C1395" s="183">
        <v>5000</v>
      </c>
      <c r="E1395" s="703"/>
      <c r="F1395" s="703"/>
      <c r="G1395" s="703"/>
      <c r="H1395" s="183" t="s">
        <v>14876</v>
      </c>
    </row>
    <row r="1396" spans="1:8">
      <c r="E1396" s="703"/>
      <c r="F1396" s="703"/>
      <c r="G1396" s="703"/>
    </row>
    <row r="1397" spans="1:8">
      <c r="A1397" s="183" t="s">
        <v>14873</v>
      </c>
    </row>
    <row r="1398" spans="1:8">
      <c r="C1398" s="183">
        <v>1680</v>
      </c>
      <c r="H1398" s="183" t="s">
        <v>14877</v>
      </c>
    </row>
    <row r="1399" spans="1:8">
      <c r="E1399" s="183">
        <v>188</v>
      </c>
      <c r="G1399" s="183" t="s">
        <v>14819</v>
      </c>
      <c r="H1399" s="183" t="s">
        <v>14878</v>
      </c>
    </row>
    <row r="1400" spans="1:8">
      <c r="E1400" s="183">
        <v>78</v>
      </c>
      <c r="G1400" s="183" t="s">
        <v>14879</v>
      </c>
      <c r="H1400" s="183" t="s">
        <v>14880</v>
      </c>
    </row>
    <row r="1401" spans="1:8">
      <c r="E1401" s="183">
        <v>45</v>
      </c>
      <c r="G1401" s="183" t="s">
        <v>13822</v>
      </c>
      <c r="H1401" s="183" t="s">
        <v>14881</v>
      </c>
    </row>
    <row r="1402" spans="1:8">
      <c r="C1402" s="183">
        <v>5000</v>
      </c>
      <c r="H1402" s="183" t="s">
        <v>14882</v>
      </c>
    </row>
    <row r="1403" spans="1:8">
      <c r="D1403" s="183">
        <v>5000</v>
      </c>
      <c r="H1403" s="183" t="s">
        <v>14189</v>
      </c>
    </row>
    <row r="1404" spans="1:8">
      <c r="E1404" s="703" t="s">
        <v>14883</v>
      </c>
      <c r="F1404" s="703"/>
      <c r="G1404" s="703"/>
      <c r="H1404" s="703" t="s">
        <v>14884</v>
      </c>
    </row>
    <row r="1405" spans="1:8">
      <c r="E1405" s="703"/>
      <c r="F1405" s="703"/>
      <c r="G1405" s="703"/>
      <c r="H1405" s="703"/>
    </row>
    <row r="1406" spans="1:8">
      <c r="A1406" s="183" t="s">
        <v>14885</v>
      </c>
    </row>
    <row r="1407" spans="1:8">
      <c r="E1407" s="183">
        <v>75</v>
      </c>
      <c r="G1407" s="183" t="s">
        <v>14886</v>
      </c>
      <c r="H1407" s="183" t="s">
        <v>14887</v>
      </c>
    </row>
    <row r="1408" spans="1:8">
      <c r="E1408" s="183">
        <v>70</v>
      </c>
      <c r="G1408" s="183" t="s">
        <v>14806</v>
      </c>
      <c r="H1408" s="183" t="s">
        <v>14887</v>
      </c>
    </row>
    <row r="1409" spans="1:8">
      <c r="E1409" s="703" t="s">
        <v>14888</v>
      </c>
      <c r="F1409" s="703"/>
      <c r="G1409" s="703"/>
    </row>
    <row r="1410" spans="1:8">
      <c r="E1410" s="703"/>
      <c r="F1410" s="703"/>
      <c r="G1410" s="703"/>
    </row>
    <row r="1411" spans="1:8">
      <c r="A1411" s="183" t="s">
        <v>14889</v>
      </c>
      <c r="E1411" s="703"/>
      <c r="F1411" s="703"/>
      <c r="G1411" s="703"/>
      <c r="H1411" s="703"/>
    </row>
    <row r="1412" spans="1:8">
      <c r="E1412" s="206">
        <v>110</v>
      </c>
      <c r="F1412" s="206"/>
      <c r="G1412" s="183" t="s">
        <v>14826</v>
      </c>
      <c r="H1412" s="206" t="s">
        <v>14890</v>
      </c>
    </row>
    <row r="1413" spans="1:8">
      <c r="E1413" s="703" t="s">
        <v>14891</v>
      </c>
      <c r="F1413" s="703"/>
      <c r="G1413" s="703"/>
      <c r="H1413" s="703"/>
    </row>
    <row r="1414" spans="1:8">
      <c r="E1414" s="703"/>
      <c r="F1414" s="703"/>
      <c r="G1414" s="703"/>
      <c r="H1414" s="703"/>
    </row>
    <row r="1415" spans="1:8">
      <c r="A1415" s="183" t="s">
        <v>14889</v>
      </c>
    </row>
    <row r="1416" spans="1:8">
      <c r="E1416" s="183">
        <v>1750</v>
      </c>
      <c r="G1416" s="183" t="s">
        <v>14860</v>
      </c>
      <c r="H1416" s="183" t="s">
        <v>14892</v>
      </c>
    </row>
    <row r="1417" spans="1:8">
      <c r="E1417" s="183">
        <v>1205</v>
      </c>
      <c r="G1417" s="183" t="s">
        <v>14813</v>
      </c>
      <c r="H1417" s="183" t="s">
        <v>14893</v>
      </c>
    </row>
    <row r="1418" spans="1:8">
      <c r="E1418" s="703" t="s">
        <v>14894</v>
      </c>
      <c r="F1418" s="703"/>
      <c r="G1418" s="703"/>
      <c r="H1418" s="703"/>
    </row>
    <row r="1419" spans="1:8">
      <c r="E1419" s="703"/>
      <c r="F1419" s="703"/>
      <c r="G1419" s="703"/>
      <c r="H1419" s="703"/>
    </row>
    <row r="1420" spans="1:8">
      <c r="A1420" s="183" t="s">
        <v>14895</v>
      </c>
    </row>
    <row r="1421" spans="1:8">
      <c r="E1421" s="183">
        <v>370</v>
      </c>
      <c r="G1421" s="183" t="s">
        <v>14806</v>
      </c>
      <c r="H1421" s="183" t="s">
        <v>14896</v>
      </c>
    </row>
    <row r="1422" spans="1:8">
      <c r="E1422" s="183">
        <v>350</v>
      </c>
      <c r="G1422" s="183" t="s">
        <v>14806</v>
      </c>
      <c r="H1422" s="183" t="s">
        <v>14897</v>
      </c>
    </row>
    <row r="1423" spans="1:8">
      <c r="D1423" s="183" t="s">
        <v>14401</v>
      </c>
      <c r="E1423" s="703" t="s">
        <v>14898</v>
      </c>
      <c r="F1423" s="703"/>
      <c r="G1423" s="703"/>
    </row>
    <row r="1424" spans="1:8">
      <c r="E1424" s="703"/>
      <c r="F1424" s="703"/>
      <c r="G1424" s="703"/>
    </row>
    <row r="1425" spans="1:8">
      <c r="A1425" s="183" t="s">
        <v>14899</v>
      </c>
      <c r="E1425" s="703"/>
      <c r="F1425" s="703"/>
      <c r="G1425" s="703"/>
    </row>
    <row r="1426" spans="1:8">
      <c r="E1426" s="206">
        <v>96</v>
      </c>
      <c r="F1426" s="206"/>
      <c r="G1426" s="183" t="s">
        <v>13854</v>
      </c>
      <c r="H1426" s="183" t="s">
        <v>14900</v>
      </c>
    </row>
    <row r="1427" spans="1:8">
      <c r="E1427" s="206">
        <v>59</v>
      </c>
      <c r="F1427" s="206"/>
      <c r="G1427" s="183" t="s">
        <v>14795</v>
      </c>
      <c r="H1427" s="183" t="s">
        <v>14901</v>
      </c>
    </row>
    <row r="1428" spans="1:8">
      <c r="D1428" s="183" t="s">
        <v>14401</v>
      </c>
      <c r="E1428" s="703" t="s">
        <v>14902</v>
      </c>
      <c r="F1428" s="703"/>
      <c r="G1428" s="703"/>
    </row>
    <row r="1429" spans="1:8">
      <c r="E1429" s="703"/>
      <c r="F1429" s="703"/>
      <c r="G1429" s="703"/>
    </row>
    <row r="1430" spans="1:8">
      <c r="A1430" s="183" t="s">
        <v>14903</v>
      </c>
      <c r="E1430" s="703"/>
      <c r="F1430" s="703"/>
      <c r="G1430" s="703"/>
    </row>
    <row r="1431" spans="1:8">
      <c r="E1431" s="206">
        <v>45</v>
      </c>
      <c r="F1431" s="206"/>
      <c r="G1431" s="183" t="s">
        <v>14795</v>
      </c>
      <c r="H1431" s="183" t="s">
        <v>14904</v>
      </c>
    </row>
    <row r="1432" spans="1:8">
      <c r="D1432" s="183" t="s">
        <v>14401</v>
      </c>
      <c r="E1432" s="703" t="s">
        <v>14905</v>
      </c>
      <c r="F1432" s="703"/>
      <c r="G1432" s="703"/>
    </row>
    <row r="1433" spans="1:8">
      <c r="E1433" s="703"/>
      <c r="F1433" s="703"/>
      <c r="G1433" s="703"/>
    </row>
    <row r="1434" spans="1:8">
      <c r="A1434" s="183" t="s">
        <v>14906</v>
      </c>
    </row>
    <row r="1435" spans="1:8">
      <c r="E1435" s="183">
        <v>180</v>
      </c>
      <c r="G1435" s="183" t="s">
        <v>14806</v>
      </c>
      <c r="H1435" s="183" t="s">
        <v>14907</v>
      </c>
    </row>
    <row r="1436" spans="1:8">
      <c r="E1436" s="183">
        <v>170</v>
      </c>
      <c r="G1436" s="183" t="s">
        <v>14908</v>
      </c>
      <c r="H1436" s="183" t="s">
        <v>14907</v>
      </c>
    </row>
    <row r="1437" spans="1:8">
      <c r="D1437" s="183" t="s">
        <v>14909</v>
      </c>
      <c r="E1437" s="703" t="s">
        <v>14910</v>
      </c>
      <c r="F1437" s="703"/>
      <c r="G1437" s="703"/>
    </row>
    <row r="1438" spans="1:8">
      <c r="E1438" s="703"/>
      <c r="F1438" s="703"/>
      <c r="G1438" s="703"/>
    </row>
    <row r="1439" spans="1:8">
      <c r="A1439" s="183" t="s">
        <v>14911</v>
      </c>
      <c r="E1439" s="703"/>
      <c r="F1439" s="703"/>
      <c r="G1439" s="703"/>
    </row>
    <row r="1440" spans="1:8" ht="49.5">
      <c r="E1440" s="206">
        <v>800</v>
      </c>
      <c r="F1440" s="206"/>
      <c r="G1440" s="183" t="s">
        <v>14912</v>
      </c>
      <c r="H1440" s="698" t="s">
        <v>14913</v>
      </c>
    </row>
    <row r="1441" spans="1:8">
      <c r="E1441" s="206">
        <v>30</v>
      </c>
      <c r="F1441" s="206"/>
      <c r="G1441" s="183" t="s">
        <v>14914</v>
      </c>
      <c r="H1441" s="183" t="s">
        <v>14915</v>
      </c>
    </row>
    <row r="1442" spans="1:8">
      <c r="D1442" s="183" t="s">
        <v>14401</v>
      </c>
      <c r="E1442" s="703" t="s">
        <v>14916</v>
      </c>
      <c r="F1442" s="703"/>
      <c r="G1442" s="703"/>
      <c r="H1442" s="703" t="s">
        <v>14917</v>
      </c>
    </row>
    <row r="1443" spans="1:8">
      <c r="E1443" s="703"/>
      <c r="F1443" s="703"/>
      <c r="G1443" s="703"/>
    </row>
    <row r="1444" spans="1:8">
      <c r="A1444" s="183" t="s">
        <v>14918</v>
      </c>
    </row>
    <row r="1445" spans="1:8">
      <c r="E1445" s="183">
        <v>120</v>
      </c>
      <c r="G1445" s="183" t="s">
        <v>14908</v>
      </c>
      <c r="H1445" s="183" t="s">
        <v>14919</v>
      </c>
    </row>
    <row r="1446" spans="1:8">
      <c r="E1446" s="183">
        <v>135</v>
      </c>
      <c r="G1446" s="183" t="s">
        <v>14806</v>
      </c>
      <c r="H1446" s="183" t="s">
        <v>14920</v>
      </c>
    </row>
    <row r="1447" spans="1:8">
      <c r="D1447" s="183" t="s">
        <v>14921</v>
      </c>
      <c r="E1447" s="703" t="s">
        <v>14922</v>
      </c>
      <c r="F1447" s="703"/>
      <c r="G1447" s="703"/>
    </row>
    <row r="1448" spans="1:8">
      <c r="E1448" s="703"/>
      <c r="F1448" s="703"/>
      <c r="G1448" s="703"/>
    </row>
    <row r="1449" spans="1:8">
      <c r="A1449" s="183" t="s">
        <v>14923</v>
      </c>
    </row>
    <row r="1450" spans="1:8">
      <c r="E1450" s="183">
        <v>75</v>
      </c>
      <c r="G1450" s="183" t="s">
        <v>14908</v>
      </c>
      <c r="H1450" s="183" t="s">
        <v>14924</v>
      </c>
    </row>
    <row r="1451" spans="1:8">
      <c r="E1451" s="183">
        <v>85</v>
      </c>
      <c r="G1451" s="183" t="s">
        <v>14908</v>
      </c>
      <c r="H1451" s="183" t="s">
        <v>14925</v>
      </c>
    </row>
    <row r="1452" spans="1:8">
      <c r="D1452" s="183" t="s">
        <v>14921</v>
      </c>
      <c r="E1452" s="703" t="s">
        <v>14926</v>
      </c>
      <c r="F1452" s="703"/>
      <c r="G1452" s="703"/>
    </row>
    <row r="1453" spans="1:8">
      <c r="E1453" s="703"/>
      <c r="F1453" s="703"/>
      <c r="G1453" s="703"/>
    </row>
    <row r="1454" spans="1:8">
      <c r="A1454" s="183" t="s">
        <v>14927</v>
      </c>
    </row>
    <row r="1455" spans="1:8">
      <c r="C1455" s="183">
        <v>15000</v>
      </c>
      <c r="H1455" s="183" t="s">
        <v>14928</v>
      </c>
    </row>
    <row r="1457" spans="1:8">
      <c r="A1457" s="183" t="s">
        <v>14927</v>
      </c>
    </row>
    <row r="1458" spans="1:8">
      <c r="E1458" s="183">
        <v>35</v>
      </c>
      <c r="G1458" s="183" t="s">
        <v>14837</v>
      </c>
      <c r="H1458" s="183" t="s">
        <v>14929</v>
      </c>
    </row>
    <row r="1459" spans="1:8">
      <c r="D1459" s="183" t="s">
        <v>14930</v>
      </c>
      <c r="E1459" s="703" t="s">
        <v>14931</v>
      </c>
      <c r="F1459" s="703"/>
      <c r="G1459" s="703"/>
    </row>
    <row r="1460" spans="1:8">
      <c r="E1460" s="703"/>
      <c r="F1460" s="703"/>
      <c r="G1460" s="703"/>
    </row>
    <row r="1461" spans="1:8">
      <c r="A1461" s="183" t="s">
        <v>14932</v>
      </c>
    </row>
    <row r="1462" spans="1:8">
      <c r="E1462" s="183">
        <v>260</v>
      </c>
      <c r="G1462" s="183" t="s">
        <v>14886</v>
      </c>
      <c r="H1462" s="183" t="s">
        <v>14933</v>
      </c>
    </row>
    <row r="1463" spans="1:8">
      <c r="E1463" s="183">
        <v>315</v>
      </c>
      <c r="G1463" s="183" t="s">
        <v>14908</v>
      </c>
      <c r="H1463" s="183" t="s">
        <v>14934</v>
      </c>
    </row>
    <row r="1464" spans="1:8">
      <c r="D1464" s="183" t="s">
        <v>14401</v>
      </c>
      <c r="E1464" s="703" t="s">
        <v>14935</v>
      </c>
      <c r="F1464" s="703"/>
      <c r="G1464" s="703"/>
    </row>
    <row r="1465" spans="1:8">
      <c r="E1465" s="703"/>
      <c r="F1465" s="703"/>
      <c r="G1465" s="703"/>
    </row>
    <row r="1466" spans="1:8">
      <c r="A1466" s="183" t="s">
        <v>14936</v>
      </c>
      <c r="E1466" s="703"/>
      <c r="F1466" s="703"/>
      <c r="G1466" s="703"/>
    </row>
    <row r="1467" spans="1:8">
      <c r="E1467" s="206">
        <v>141</v>
      </c>
      <c r="F1467" s="206"/>
      <c r="G1467" s="183" t="s">
        <v>14837</v>
      </c>
      <c r="H1467" s="183" t="s">
        <v>14937</v>
      </c>
    </row>
    <row r="1468" spans="1:8">
      <c r="E1468" s="703" t="s">
        <v>14938</v>
      </c>
      <c r="F1468" s="703"/>
      <c r="G1468" s="703"/>
    </row>
    <row r="1469" spans="1:8">
      <c r="E1469" s="703"/>
      <c r="F1469" s="703"/>
      <c r="G1469" s="703"/>
    </row>
    <row r="1470" spans="1:8">
      <c r="A1470" s="183" t="s">
        <v>14939</v>
      </c>
      <c r="E1470" s="703"/>
      <c r="F1470" s="703"/>
      <c r="G1470" s="703"/>
    </row>
    <row r="1471" spans="1:8">
      <c r="D1471" s="183">
        <v>5000</v>
      </c>
      <c r="H1471" s="183" t="s">
        <v>14189</v>
      </c>
    </row>
    <row r="1472" spans="1:8">
      <c r="C1472" s="183">
        <v>64306</v>
      </c>
      <c r="H1472" s="183" t="s">
        <v>14940</v>
      </c>
    </row>
    <row r="1473" spans="1:8">
      <c r="C1473" s="183">
        <v>70300</v>
      </c>
      <c r="H1473" s="183" t="s">
        <v>14941</v>
      </c>
    </row>
    <row r="1474" spans="1:8">
      <c r="C1474" s="183">
        <v>8536</v>
      </c>
      <c r="H1474" s="183" t="s">
        <v>14942</v>
      </c>
    </row>
    <row r="1475" spans="1:8">
      <c r="C1475" s="183">
        <v>31295</v>
      </c>
      <c r="H1475" s="183" t="s">
        <v>14943</v>
      </c>
    </row>
    <row r="1476" spans="1:8">
      <c r="C1476" s="183">
        <v>63516</v>
      </c>
      <c r="H1476" s="183" t="s">
        <v>14944</v>
      </c>
    </row>
    <row r="1477" spans="1:8">
      <c r="E1477" s="703" t="s">
        <v>14945</v>
      </c>
      <c r="F1477" s="703"/>
      <c r="G1477" s="703"/>
    </row>
    <row r="1478" spans="1:8">
      <c r="E1478" s="703"/>
      <c r="F1478" s="703"/>
      <c r="G1478" s="703"/>
    </row>
    <row r="1479" spans="1:8">
      <c r="A1479" s="183" t="s">
        <v>14946</v>
      </c>
      <c r="E1479" s="703"/>
      <c r="F1479" s="703"/>
      <c r="G1479" s="703"/>
    </row>
    <row r="1480" spans="1:8">
      <c r="E1480" s="206">
        <v>141</v>
      </c>
      <c r="F1480" s="206"/>
      <c r="G1480" s="183" t="s">
        <v>14826</v>
      </c>
      <c r="H1480" s="183" t="s">
        <v>14947</v>
      </c>
    </row>
    <row r="1481" spans="1:8">
      <c r="E1481" s="703" t="s">
        <v>14948</v>
      </c>
      <c r="F1481" s="703"/>
      <c r="G1481" s="703"/>
    </row>
    <row r="1483" spans="1:8">
      <c r="A1483" s="183" t="s">
        <v>14949</v>
      </c>
      <c r="E1483" s="703"/>
      <c r="F1483" s="703"/>
      <c r="G1483" s="703"/>
    </row>
    <row r="1484" spans="1:8">
      <c r="E1484" s="206">
        <v>100</v>
      </c>
      <c r="F1484" s="206"/>
      <c r="G1484" s="183" t="s">
        <v>14908</v>
      </c>
      <c r="H1484" s="183" t="s">
        <v>14950</v>
      </c>
    </row>
    <row r="1485" spans="1:8">
      <c r="E1485" s="703" t="s">
        <v>14951</v>
      </c>
      <c r="F1485" s="703"/>
      <c r="G1485" s="703"/>
    </row>
    <row r="1486" spans="1:8">
      <c r="E1486" s="703"/>
      <c r="F1486" s="703"/>
      <c r="G1486" s="703"/>
    </row>
    <row r="1487" spans="1:8">
      <c r="A1487" s="183" t="s">
        <v>14952</v>
      </c>
    </row>
    <row r="1488" spans="1:8">
      <c r="E1488" s="183">
        <v>1205</v>
      </c>
      <c r="G1488" s="183" t="s">
        <v>14953</v>
      </c>
      <c r="H1488" s="183" t="s">
        <v>14954</v>
      </c>
    </row>
    <row r="1489" spans="1:8">
      <c r="E1489" s="703" t="s">
        <v>14955</v>
      </c>
      <c r="F1489" s="703"/>
      <c r="G1489" s="703"/>
      <c r="H1489" s="703"/>
    </row>
    <row r="1490" spans="1:8">
      <c r="E1490" s="703"/>
      <c r="F1490" s="703"/>
      <c r="G1490" s="703"/>
      <c r="H1490" s="703"/>
    </row>
    <row r="1491" spans="1:8">
      <c r="A1491" s="183" t="s">
        <v>14956</v>
      </c>
      <c r="E1491" s="703"/>
      <c r="F1491" s="703"/>
      <c r="G1491" s="703"/>
    </row>
    <row r="1492" spans="1:8">
      <c r="C1492" s="183">
        <v>6000</v>
      </c>
      <c r="E1492" s="703"/>
      <c r="F1492" s="703"/>
      <c r="G1492" s="703"/>
      <c r="H1492" s="183" t="s">
        <v>14957</v>
      </c>
    </row>
    <row r="1493" spans="1:8">
      <c r="E1493" s="703"/>
      <c r="F1493" s="703"/>
      <c r="G1493" s="703"/>
    </row>
    <row r="1494" spans="1:8">
      <c r="A1494" s="183" t="s">
        <v>14958</v>
      </c>
    </row>
    <row r="1495" spans="1:8">
      <c r="C1495" s="183">
        <v>15000</v>
      </c>
      <c r="H1495" s="183" t="s">
        <v>14959</v>
      </c>
    </row>
    <row r="1497" spans="1:8">
      <c r="A1497" s="183" t="s">
        <v>14960</v>
      </c>
    </row>
    <row r="1498" spans="1:8">
      <c r="E1498" s="183">
        <v>18</v>
      </c>
      <c r="G1498" s="183" t="s">
        <v>1221</v>
      </c>
      <c r="H1498" s="183" t="s">
        <v>14961</v>
      </c>
    </row>
    <row r="1499" spans="1:8">
      <c r="E1499" s="183">
        <v>30</v>
      </c>
      <c r="G1499" s="183" t="s">
        <v>14806</v>
      </c>
      <c r="H1499" s="183" t="s">
        <v>14962</v>
      </c>
    </row>
    <row r="1500" spans="1:8">
      <c r="E1500" s="703" t="s">
        <v>14963</v>
      </c>
      <c r="F1500" s="703"/>
      <c r="G1500" s="703"/>
    </row>
    <row r="1501" spans="1:8">
      <c r="E1501" s="703"/>
      <c r="F1501" s="703"/>
      <c r="G1501" s="703"/>
    </row>
    <row r="1502" spans="1:8">
      <c r="A1502" s="183" t="s">
        <v>14964</v>
      </c>
      <c r="E1502" s="703"/>
      <c r="F1502" s="703"/>
      <c r="G1502" s="703"/>
    </row>
    <row r="1503" spans="1:8">
      <c r="C1503" s="183">
        <v>12000</v>
      </c>
      <c r="H1503" s="183" t="s">
        <v>14965</v>
      </c>
    </row>
    <row r="1504" spans="1:8">
      <c r="C1504" s="183">
        <v>19714</v>
      </c>
      <c r="H1504" s="183" t="s">
        <v>14966</v>
      </c>
    </row>
    <row r="1505" spans="1:8">
      <c r="C1505" s="183">
        <v>143</v>
      </c>
      <c r="H1505" s="183" t="s">
        <v>14967</v>
      </c>
    </row>
    <row r="1506" spans="1:8">
      <c r="C1506" s="183">
        <v>63516</v>
      </c>
      <c r="H1506" s="183" t="s">
        <v>14968</v>
      </c>
    </row>
    <row r="1507" spans="1:8">
      <c r="E1507" s="703"/>
      <c r="F1507" s="703"/>
      <c r="G1507" s="703"/>
    </row>
    <row r="1508" spans="1:8">
      <c r="E1508" s="703"/>
      <c r="F1508" s="703"/>
      <c r="G1508" s="703"/>
    </row>
    <row r="1509" spans="1:8">
      <c r="A1509" s="183" t="s">
        <v>14969</v>
      </c>
    </row>
    <row r="1510" spans="1:8">
      <c r="C1510" s="183">
        <v>10950</v>
      </c>
      <c r="H1510" s="183" t="s">
        <v>14970</v>
      </c>
    </row>
    <row r="1511" spans="1:8">
      <c r="E1511" s="183">
        <v>510</v>
      </c>
      <c r="G1511" s="183" t="s">
        <v>14908</v>
      </c>
      <c r="H1511" s="183" t="s">
        <v>14971</v>
      </c>
    </row>
    <row r="1512" spans="1:8">
      <c r="E1512" s="183">
        <v>540</v>
      </c>
      <c r="G1512" s="183" t="s">
        <v>14806</v>
      </c>
      <c r="H1512" s="183" t="s">
        <v>14972</v>
      </c>
    </row>
    <row r="1513" spans="1:8">
      <c r="D1513" s="183" t="s">
        <v>14930</v>
      </c>
      <c r="E1513" s="703" t="s">
        <v>14973</v>
      </c>
      <c r="F1513" s="703"/>
      <c r="G1513" s="703"/>
    </row>
    <row r="1514" spans="1:8">
      <c r="E1514" s="703"/>
      <c r="F1514" s="703"/>
      <c r="G1514" s="703"/>
    </row>
    <row r="1515" spans="1:8">
      <c r="A1515" s="183" t="s">
        <v>14974</v>
      </c>
    </row>
    <row r="1516" spans="1:8">
      <c r="C1516" s="183">
        <v>26477</v>
      </c>
      <c r="H1516" s="183" t="s">
        <v>14975</v>
      </c>
    </row>
    <row r="1517" spans="1:8">
      <c r="E1517" s="183">
        <v>520</v>
      </c>
      <c r="G1517" s="183" t="s">
        <v>14837</v>
      </c>
      <c r="H1517" s="183" t="s">
        <v>14976</v>
      </c>
    </row>
    <row r="1518" spans="1:8">
      <c r="D1518" s="183" t="s">
        <v>14921</v>
      </c>
      <c r="E1518" s="703" t="s">
        <v>14977</v>
      </c>
      <c r="F1518" s="703"/>
      <c r="G1518" s="703"/>
    </row>
    <row r="1520" spans="1:8">
      <c r="A1520" s="183" t="s">
        <v>14978</v>
      </c>
    </row>
    <row r="1521" spans="1:8">
      <c r="E1521" s="183">
        <v>175</v>
      </c>
      <c r="G1521" s="183" t="s">
        <v>14908</v>
      </c>
      <c r="H1521" s="183" t="s">
        <v>14979</v>
      </c>
    </row>
    <row r="1522" spans="1:8">
      <c r="E1522" s="183">
        <v>170</v>
      </c>
      <c r="G1522" s="183" t="s">
        <v>14806</v>
      </c>
      <c r="H1522" s="183" t="s">
        <v>14980</v>
      </c>
    </row>
    <row r="1523" spans="1:8">
      <c r="D1523" s="183" t="s">
        <v>14921</v>
      </c>
      <c r="E1523" s="703" t="s">
        <v>14981</v>
      </c>
      <c r="F1523" s="703"/>
      <c r="G1523" s="703"/>
    </row>
    <row r="1524" spans="1:8">
      <c r="E1524" s="703"/>
      <c r="F1524" s="703"/>
      <c r="G1524" s="703"/>
    </row>
    <row r="1525" spans="1:8">
      <c r="A1525" s="183" t="s">
        <v>14982</v>
      </c>
    </row>
    <row r="1526" spans="1:8">
      <c r="E1526" s="183">
        <v>165</v>
      </c>
      <c r="G1526" s="183" t="s">
        <v>14806</v>
      </c>
      <c r="H1526" s="183" t="s">
        <v>14983</v>
      </c>
    </row>
    <row r="1527" spans="1:8">
      <c r="E1527" s="183">
        <v>180</v>
      </c>
      <c r="G1527" s="183" t="s">
        <v>14908</v>
      </c>
      <c r="H1527" s="183" t="s">
        <v>14984</v>
      </c>
    </row>
    <row r="1528" spans="1:8">
      <c r="D1528" s="183" t="s">
        <v>14401</v>
      </c>
      <c r="E1528" s="703" t="s">
        <v>14985</v>
      </c>
      <c r="F1528" s="703"/>
      <c r="G1528" s="703"/>
    </row>
    <row r="1529" spans="1:8">
      <c r="E1529" s="703"/>
      <c r="F1529" s="703"/>
      <c r="G1529" s="703"/>
    </row>
    <row r="1530" spans="1:8">
      <c r="A1530" s="183" t="s">
        <v>14986</v>
      </c>
      <c r="E1530" s="703"/>
      <c r="F1530" s="703"/>
      <c r="G1530" s="703"/>
    </row>
    <row r="1531" spans="1:8">
      <c r="E1531" s="183">
        <v>1205</v>
      </c>
      <c r="G1531" s="183" t="s">
        <v>14953</v>
      </c>
      <c r="H1531" s="183" t="s">
        <v>14987</v>
      </c>
    </row>
    <row r="1532" spans="1:8">
      <c r="D1532" s="183" t="s">
        <v>14401</v>
      </c>
      <c r="E1532" s="703" t="s">
        <v>14988</v>
      </c>
      <c r="F1532" s="703"/>
      <c r="G1532" s="703"/>
    </row>
    <row r="1533" spans="1:8">
      <c r="E1533" s="703"/>
      <c r="F1533" s="703"/>
      <c r="G1533" s="703"/>
    </row>
    <row r="1534" spans="1:8">
      <c r="A1534" s="183" t="s">
        <v>14989</v>
      </c>
      <c r="E1534" s="703"/>
      <c r="F1534" s="703"/>
      <c r="G1534" s="703"/>
    </row>
    <row r="1535" spans="1:8">
      <c r="C1535" s="183">
        <v>5000</v>
      </c>
      <c r="E1535" s="703"/>
      <c r="F1535" s="703"/>
      <c r="G1535" s="703"/>
      <c r="H1535" s="183" t="s">
        <v>14189</v>
      </c>
    </row>
    <row r="1536" spans="1:8">
      <c r="D1536" s="183">
        <v>5000</v>
      </c>
      <c r="E1536" s="703"/>
      <c r="F1536" s="703"/>
      <c r="G1536" s="703"/>
    </row>
    <row r="1537" spans="1:8">
      <c r="E1537" s="206">
        <v>80</v>
      </c>
      <c r="F1537" s="206"/>
      <c r="G1537" s="183" t="s">
        <v>14837</v>
      </c>
      <c r="H1537" s="183" t="s">
        <v>14990</v>
      </c>
    </row>
    <row r="1538" spans="1:8">
      <c r="E1538" s="206">
        <v>70</v>
      </c>
      <c r="F1538" s="206"/>
      <c r="G1538" s="183" t="s">
        <v>14837</v>
      </c>
      <c r="H1538" s="183" t="s">
        <v>14991</v>
      </c>
    </row>
    <row r="1539" spans="1:8">
      <c r="E1539" s="206">
        <v>199</v>
      </c>
      <c r="F1539" s="206"/>
      <c r="G1539" s="183" t="s">
        <v>14819</v>
      </c>
      <c r="H1539" s="183" t="s">
        <v>14992</v>
      </c>
    </row>
    <row r="1540" spans="1:8">
      <c r="E1540" s="703" t="s">
        <v>14993</v>
      </c>
      <c r="F1540" s="703"/>
      <c r="G1540" s="703"/>
      <c r="H1540" s="703" t="s">
        <v>14994</v>
      </c>
    </row>
    <row r="1541" spans="1:8">
      <c r="E1541" s="703"/>
      <c r="F1541" s="703"/>
      <c r="G1541" s="703"/>
    </row>
    <row r="1542" spans="1:8">
      <c r="A1542" s="183" t="s">
        <v>14995</v>
      </c>
      <c r="E1542" s="703"/>
      <c r="F1542" s="703"/>
      <c r="G1542" s="703"/>
    </row>
    <row r="1543" spans="1:8">
      <c r="E1543" s="183">
        <v>156</v>
      </c>
      <c r="G1543" s="183" t="s">
        <v>14996</v>
      </c>
      <c r="H1543" s="183" t="s">
        <v>14997</v>
      </c>
    </row>
    <row r="1544" spans="1:8">
      <c r="E1544" s="183">
        <v>54</v>
      </c>
      <c r="G1544" s="183" t="s">
        <v>14998</v>
      </c>
      <c r="H1544" s="183" t="s">
        <v>14999</v>
      </c>
    </row>
    <row r="1545" spans="1:8">
      <c r="E1545" s="183">
        <v>220</v>
      </c>
      <c r="G1545" s="183" t="s">
        <v>14908</v>
      </c>
      <c r="H1545" s="183" t="s">
        <v>15000</v>
      </c>
    </row>
    <row r="1546" spans="1:8">
      <c r="E1546" s="183">
        <v>195</v>
      </c>
      <c r="G1546" s="183" t="s">
        <v>14908</v>
      </c>
      <c r="H1546" s="183" t="s">
        <v>15001</v>
      </c>
    </row>
    <row r="1547" spans="1:8">
      <c r="D1547" s="183" t="s">
        <v>14921</v>
      </c>
      <c r="E1547" s="703" t="s">
        <v>15002</v>
      </c>
      <c r="F1547" s="703"/>
      <c r="G1547" s="703"/>
    </row>
    <row r="1548" spans="1:8">
      <c r="E1548" s="703"/>
      <c r="F1548" s="703"/>
      <c r="G1548" s="703"/>
    </row>
    <row r="1549" spans="1:8">
      <c r="A1549" s="183" t="s">
        <v>15003</v>
      </c>
    </row>
    <row r="1550" spans="1:8" ht="49.5">
      <c r="C1550" s="183">
        <v>39000</v>
      </c>
      <c r="H1550" s="698" t="s">
        <v>15004</v>
      </c>
    </row>
    <row r="1552" spans="1:8">
      <c r="A1552" s="183" t="s">
        <v>15005</v>
      </c>
      <c r="E1552" s="703"/>
      <c r="F1552" s="703"/>
      <c r="G1552" s="703"/>
    </row>
    <row r="1553" spans="1:8">
      <c r="E1553" s="183">
        <v>93</v>
      </c>
      <c r="G1553" s="183" t="s">
        <v>14856</v>
      </c>
      <c r="H1553" s="183" t="s">
        <v>15006</v>
      </c>
    </row>
    <row r="1554" spans="1:8">
      <c r="E1554" s="183">
        <v>35</v>
      </c>
      <c r="G1554" s="183" t="s">
        <v>14837</v>
      </c>
      <c r="H1554" s="183" t="s">
        <v>15007</v>
      </c>
    </row>
    <row r="1555" spans="1:8">
      <c r="D1555" s="183" t="s">
        <v>14921</v>
      </c>
      <c r="E1555" s="703" t="s">
        <v>15008</v>
      </c>
      <c r="F1555" s="703"/>
      <c r="G1555" s="703"/>
    </row>
    <row r="1556" spans="1:8">
      <c r="E1556" s="703"/>
      <c r="F1556" s="703"/>
      <c r="G1556" s="703"/>
    </row>
    <row r="1557" spans="1:8">
      <c r="A1557" s="183" t="s">
        <v>15009</v>
      </c>
    </row>
    <row r="1558" spans="1:8">
      <c r="E1558" s="183">
        <v>80</v>
      </c>
      <c r="G1558" s="183" t="s">
        <v>14908</v>
      </c>
      <c r="H1558" s="183" t="s">
        <v>15010</v>
      </c>
    </row>
    <row r="1559" spans="1:8">
      <c r="E1559" s="183">
        <v>90</v>
      </c>
      <c r="G1559" s="183" t="s">
        <v>14908</v>
      </c>
      <c r="H1559" s="183" t="s">
        <v>15010</v>
      </c>
    </row>
    <row r="1560" spans="1:8">
      <c r="D1560" s="183" t="s">
        <v>14401</v>
      </c>
      <c r="E1560" s="703" t="s">
        <v>15011</v>
      </c>
      <c r="F1560" s="703"/>
      <c r="G1560" s="703"/>
    </row>
    <row r="1561" spans="1:8">
      <c r="E1561" s="703"/>
      <c r="F1561" s="703"/>
      <c r="G1561" s="703"/>
    </row>
    <row r="1562" spans="1:8">
      <c r="A1562" s="183" t="s">
        <v>15012</v>
      </c>
    </row>
    <row r="1563" spans="1:8">
      <c r="C1563" s="183">
        <v>17000</v>
      </c>
      <c r="H1563" s="183" t="s">
        <v>15013</v>
      </c>
    </row>
    <row r="1565" spans="1:8">
      <c r="A1565" s="183" t="s">
        <v>15014</v>
      </c>
      <c r="E1565" s="703"/>
      <c r="F1565" s="703"/>
      <c r="G1565" s="703"/>
    </row>
    <row r="1566" spans="1:8">
      <c r="C1566" s="183">
        <v>23000</v>
      </c>
      <c r="H1566" s="183" t="s">
        <v>15015</v>
      </c>
    </row>
    <row r="1567" spans="1:8">
      <c r="C1567" s="183">
        <v>22857</v>
      </c>
      <c r="H1567" s="183" t="s">
        <v>15016</v>
      </c>
    </row>
    <row r="1568" spans="1:8">
      <c r="C1568" s="183">
        <v>63516</v>
      </c>
      <c r="H1568" s="183" t="s">
        <v>15017</v>
      </c>
    </row>
    <row r="1569" spans="1:8">
      <c r="C1569" s="183">
        <v>14193</v>
      </c>
      <c r="H1569" s="183" t="s">
        <v>15018</v>
      </c>
    </row>
    <row r="1570" spans="1:8">
      <c r="E1570" s="183">
        <v>5</v>
      </c>
      <c r="G1570" s="183" t="s">
        <v>14837</v>
      </c>
      <c r="H1570" s="183" t="s">
        <v>15019</v>
      </c>
    </row>
    <row r="1571" spans="1:8">
      <c r="D1571" s="183" t="s">
        <v>14921</v>
      </c>
      <c r="E1571" s="703" t="s">
        <v>15020</v>
      </c>
      <c r="F1571" s="703"/>
      <c r="G1571" s="703"/>
      <c r="H1571" s="703" t="s">
        <v>15021</v>
      </c>
    </row>
    <row r="1573" spans="1:8">
      <c r="A1573" s="183" t="s">
        <v>15022</v>
      </c>
      <c r="E1573" s="703"/>
      <c r="F1573" s="703"/>
      <c r="G1573" s="703"/>
    </row>
    <row r="1574" spans="1:8">
      <c r="E1574" s="183">
        <v>1205</v>
      </c>
      <c r="G1574" s="183" t="s">
        <v>14953</v>
      </c>
      <c r="H1574" s="183" t="s">
        <v>15023</v>
      </c>
    </row>
    <row r="1575" spans="1:8">
      <c r="E1575" s="183">
        <v>35</v>
      </c>
      <c r="G1575" s="183" t="s">
        <v>14826</v>
      </c>
      <c r="H1575" s="183" t="s">
        <v>15024</v>
      </c>
    </row>
    <row r="1576" spans="1:8">
      <c r="E1576" s="183">
        <v>500</v>
      </c>
      <c r="G1576" s="183" t="s">
        <v>14837</v>
      </c>
      <c r="H1576" s="183" t="s">
        <v>15025</v>
      </c>
    </row>
    <row r="1577" spans="1:8">
      <c r="D1577" s="183" t="s">
        <v>14401</v>
      </c>
      <c r="E1577" s="703" t="s">
        <v>15026</v>
      </c>
      <c r="F1577" s="703"/>
      <c r="G1577" s="703"/>
    </row>
    <row r="1578" spans="1:8">
      <c r="E1578" s="703"/>
      <c r="F1578" s="703"/>
      <c r="G1578" s="703"/>
    </row>
    <row r="1579" spans="1:8">
      <c r="A1579" s="183" t="s">
        <v>15027</v>
      </c>
    </row>
    <row r="1580" spans="1:8">
      <c r="E1580" s="183">
        <v>18</v>
      </c>
      <c r="G1580" s="183" t="s">
        <v>15028</v>
      </c>
      <c r="H1580" s="183" t="s">
        <v>15029</v>
      </c>
    </row>
    <row r="1581" spans="1:8">
      <c r="E1581" s="183">
        <v>30</v>
      </c>
      <c r="G1581" s="183" t="s">
        <v>14908</v>
      </c>
      <c r="H1581" s="183" t="s">
        <v>14962</v>
      </c>
    </row>
    <row r="1582" spans="1:8">
      <c r="E1582" s="183">
        <v>129</v>
      </c>
      <c r="G1582" s="183" t="s">
        <v>14795</v>
      </c>
      <c r="H1582" s="183" t="s">
        <v>15030</v>
      </c>
    </row>
    <row r="1583" spans="1:8">
      <c r="E1583" s="703" t="s">
        <v>15031</v>
      </c>
      <c r="F1583" s="703"/>
      <c r="G1583" s="703"/>
    </row>
    <row r="1584" spans="1:8">
      <c r="E1584" s="703"/>
      <c r="F1584" s="703"/>
      <c r="G1584" s="703"/>
    </row>
    <row r="1585" spans="1:8">
      <c r="H1585" s="703" t="s">
        <v>15032</v>
      </c>
    </row>
    <row r="1587" spans="1:8">
      <c r="A1587" s="183" t="s">
        <v>15033</v>
      </c>
    </row>
    <row r="1588" spans="1:8">
      <c r="C1588" s="183">
        <v>17000</v>
      </c>
      <c r="H1588" s="183" t="s">
        <v>15034</v>
      </c>
    </row>
    <row r="1590" spans="1:8">
      <c r="A1590" s="183" t="s">
        <v>15035</v>
      </c>
      <c r="E1590" s="703"/>
      <c r="F1590" s="703"/>
      <c r="G1590" s="703"/>
    </row>
    <row r="1591" spans="1:8">
      <c r="C1591" s="183">
        <v>85500</v>
      </c>
      <c r="H1591" s="183" t="s">
        <v>15036</v>
      </c>
    </row>
    <row r="1592" spans="1:8">
      <c r="C1592" s="183">
        <v>22857</v>
      </c>
      <c r="H1592" s="183" t="s">
        <v>15037</v>
      </c>
    </row>
    <row r="1593" spans="1:8">
      <c r="C1593" s="183">
        <v>63304</v>
      </c>
      <c r="H1593" s="183" t="s">
        <v>15038</v>
      </c>
    </row>
    <row r="1595" spans="1:8">
      <c r="A1595" s="183" t="s">
        <v>15039</v>
      </c>
    </row>
    <row r="1596" spans="1:8">
      <c r="C1596" s="183">
        <v>37152</v>
      </c>
      <c r="H1596" s="183" t="s">
        <v>15040</v>
      </c>
    </row>
    <row r="1597" spans="1:8">
      <c r="C1597" s="183">
        <v>1426</v>
      </c>
      <c r="H1597" s="183" t="s">
        <v>15041</v>
      </c>
    </row>
    <row r="1599" spans="1:8">
      <c r="A1599" s="183" t="s">
        <v>15039</v>
      </c>
    </row>
    <row r="1600" spans="1:8">
      <c r="E1600" s="183">
        <v>65</v>
      </c>
      <c r="G1600" s="183" t="s">
        <v>14908</v>
      </c>
      <c r="H1600" s="183" t="s">
        <v>15042</v>
      </c>
    </row>
    <row r="1601" spans="1:8">
      <c r="E1601" s="183">
        <v>100</v>
      </c>
      <c r="G1601" s="183" t="s">
        <v>14806</v>
      </c>
      <c r="H1601" s="183" t="s">
        <v>15043</v>
      </c>
    </row>
    <row r="1602" spans="1:8">
      <c r="E1602" s="183">
        <v>71</v>
      </c>
      <c r="G1602" s="183" t="s">
        <v>14908</v>
      </c>
      <c r="H1602" s="183" t="s">
        <v>15044</v>
      </c>
    </row>
    <row r="1603" spans="1:8">
      <c r="E1603" s="703" t="s">
        <v>15045</v>
      </c>
      <c r="F1603" s="703"/>
      <c r="G1603" s="703"/>
    </row>
    <row r="1604" spans="1:8">
      <c r="E1604" s="703"/>
      <c r="F1604" s="703"/>
      <c r="G1604" s="703"/>
    </row>
    <row r="1605" spans="1:8">
      <c r="A1605" s="183" t="s">
        <v>15046</v>
      </c>
    </row>
    <row r="1606" spans="1:8">
      <c r="E1606" s="206">
        <v>209</v>
      </c>
      <c r="F1606" s="206"/>
      <c r="G1606" s="183" t="s">
        <v>15047</v>
      </c>
      <c r="H1606" s="183" t="s">
        <v>15048</v>
      </c>
    </row>
    <row r="1607" spans="1:8">
      <c r="E1607" s="703" t="s">
        <v>15049</v>
      </c>
      <c r="F1607" s="703"/>
      <c r="G1607" s="703"/>
    </row>
    <row r="1608" spans="1:8">
      <c r="E1608" s="703"/>
      <c r="F1608" s="703"/>
      <c r="G1608" s="703"/>
    </row>
    <row r="1609" spans="1:8">
      <c r="A1609" s="183" t="s">
        <v>15050</v>
      </c>
    </row>
    <row r="1610" spans="1:8">
      <c r="E1610" s="206">
        <v>100</v>
      </c>
      <c r="F1610" s="206"/>
      <c r="G1610" s="183" t="s">
        <v>14908</v>
      </c>
      <c r="H1610" s="183" t="s">
        <v>15051</v>
      </c>
    </row>
    <row r="1611" spans="1:8">
      <c r="E1611" s="703" t="s">
        <v>15052</v>
      </c>
      <c r="F1611" s="703"/>
      <c r="G1611" s="703"/>
    </row>
    <row r="1613" spans="1:8">
      <c r="A1613" s="183" t="s">
        <v>15053</v>
      </c>
    </row>
    <row r="1614" spans="1:8">
      <c r="E1614" s="183">
        <v>30</v>
      </c>
      <c r="G1614" s="183" t="s">
        <v>14837</v>
      </c>
      <c r="H1614" s="183" t="s">
        <v>15054</v>
      </c>
    </row>
    <row r="1615" spans="1:8">
      <c r="E1615" s="703" t="s">
        <v>15055</v>
      </c>
      <c r="F1615" s="703"/>
      <c r="G1615" s="703"/>
    </row>
    <row r="1617" spans="1:8">
      <c r="A1617" s="183" t="s">
        <v>15056</v>
      </c>
      <c r="E1617" s="703"/>
      <c r="F1617" s="703"/>
      <c r="G1617" s="703"/>
    </row>
    <row r="1618" spans="1:8">
      <c r="E1618" s="183">
        <v>1205</v>
      </c>
      <c r="G1618" s="183" t="s">
        <v>14953</v>
      </c>
      <c r="H1618" s="183" t="s">
        <v>15057</v>
      </c>
    </row>
    <row r="1619" spans="1:8">
      <c r="D1619" s="183" t="s">
        <v>14921</v>
      </c>
      <c r="E1619" s="703" t="s">
        <v>15058</v>
      </c>
      <c r="F1619" s="703"/>
      <c r="G1619" s="703"/>
    </row>
    <row r="1620" spans="1:8">
      <c r="E1620" s="703"/>
      <c r="F1620" s="703"/>
      <c r="G1620" s="703"/>
    </row>
    <row r="1621" spans="1:8">
      <c r="A1621" s="183" t="s">
        <v>15059</v>
      </c>
    </row>
    <row r="1622" spans="1:8">
      <c r="C1622" s="183">
        <v>17000</v>
      </c>
      <c r="H1622" s="183" t="s">
        <v>15060</v>
      </c>
    </row>
    <row r="1624" spans="1:8">
      <c r="A1624" s="183" t="s">
        <v>15061</v>
      </c>
      <c r="E1624" s="703"/>
      <c r="F1624" s="703"/>
      <c r="G1624" s="703"/>
    </row>
    <row r="1625" spans="1:8">
      <c r="C1625" s="183">
        <v>22857</v>
      </c>
      <c r="H1625" s="183" t="s">
        <v>15062</v>
      </c>
    </row>
    <row r="1626" spans="1:8">
      <c r="C1626" s="183">
        <v>63304</v>
      </c>
      <c r="H1626" s="183" t="s">
        <v>15038</v>
      </c>
    </row>
    <row r="1628" spans="1:8">
      <c r="A1628" s="183" t="s">
        <v>15063</v>
      </c>
      <c r="E1628" s="703"/>
      <c r="F1628" s="703"/>
      <c r="G1628" s="703"/>
    </row>
    <row r="1629" spans="1:8">
      <c r="E1629" s="183">
        <v>35</v>
      </c>
      <c r="G1629" s="183" t="s">
        <v>14837</v>
      </c>
      <c r="H1629" s="183" t="s">
        <v>15064</v>
      </c>
    </row>
    <row r="1630" spans="1:8">
      <c r="E1630" s="183">
        <v>50</v>
      </c>
      <c r="G1630" s="183" t="s">
        <v>14837</v>
      </c>
      <c r="H1630" s="183" t="s">
        <v>15065</v>
      </c>
    </row>
    <row r="1631" spans="1:8">
      <c r="D1631" s="183" t="s">
        <v>14921</v>
      </c>
      <c r="E1631" s="703" t="s">
        <v>15066</v>
      </c>
      <c r="F1631" s="703"/>
      <c r="G1631" s="703"/>
    </row>
    <row r="1632" spans="1:8">
      <c r="E1632" s="703"/>
      <c r="F1632" s="703"/>
      <c r="G1632" s="703"/>
    </row>
    <row r="1633" spans="1:8">
      <c r="A1633" s="183" t="s">
        <v>15067</v>
      </c>
      <c r="E1633" s="703"/>
      <c r="F1633" s="703"/>
      <c r="G1633" s="703"/>
    </row>
    <row r="1634" spans="1:8">
      <c r="C1634" s="183">
        <v>5000</v>
      </c>
      <c r="E1634" s="703"/>
      <c r="F1634" s="703"/>
      <c r="G1634" s="703"/>
      <c r="H1634" s="183" t="s">
        <v>14189</v>
      </c>
    </row>
    <row r="1635" spans="1:8">
      <c r="D1635" s="183">
        <v>5000</v>
      </c>
      <c r="E1635" s="703"/>
      <c r="F1635" s="703"/>
      <c r="G1635" s="703"/>
    </row>
    <row r="1636" spans="1:8">
      <c r="E1636" s="183">
        <v>300</v>
      </c>
      <c r="G1636" s="183" t="s">
        <v>15068</v>
      </c>
      <c r="H1636" s="183" t="s">
        <v>15069</v>
      </c>
    </row>
    <row r="1637" spans="1:8">
      <c r="D1637" s="183" t="s">
        <v>14401</v>
      </c>
      <c r="E1637" s="703" t="s">
        <v>15070</v>
      </c>
      <c r="F1637" s="703"/>
      <c r="G1637" s="703"/>
    </row>
    <row r="1638" spans="1:8">
      <c r="E1638" s="703"/>
      <c r="F1638" s="703"/>
      <c r="G1638" s="703"/>
    </row>
    <row r="1639" spans="1:8">
      <c r="A1639" s="183" t="s">
        <v>15071</v>
      </c>
      <c r="E1639" s="703"/>
      <c r="F1639" s="703"/>
      <c r="G1639" s="703"/>
    </row>
    <row r="1640" spans="1:8">
      <c r="E1640" s="183">
        <v>24</v>
      </c>
      <c r="G1640" s="183" t="s">
        <v>15072</v>
      </c>
      <c r="H1640" s="183" t="s">
        <v>15073</v>
      </c>
    </row>
    <row r="1641" spans="1:8">
      <c r="D1641" s="183" t="s">
        <v>14921</v>
      </c>
      <c r="E1641" s="703" t="s">
        <v>15074</v>
      </c>
      <c r="F1641" s="703"/>
      <c r="G1641" s="703"/>
    </row>
    <row r="1642" spans="1:8">
      <c r="E1642" s="703"/>
      <c r="F1642" s="703"/>
      <c r="G1642" s="703"/>
    </row>
    <row r="1643" spans="1:8">
      <c r="A1643" s="183" t="s">
        <v>15075</v>
      </c>
      <c r="E1643" s="703"/>
      <c r="F1643" s="703"/>
      <c r="G1643" s="703"/>
    </row>
    <row r="1644" spans="1:8">
      <c r="E1644" s="183">
        <v>35</v>
      </c>
      <c r="G1644" s="183" t="s">
        <v>14837</v>
      </c>
      <c r="H1644" s="183" t="s">
        <v>15076</v>
      </c>
    </row>
    <row r="1645" spans="1:8">
      <c r="D1645" s="183" t="s">
        <v>14921</v>
      </c>
      <c r="E1645" s="703" t="s">
        <v>15077</v>
      </c>
      <c r="F1645" s="703"/>
      <c r="G1645" s="703"/>
    </row>
    <row r="1646" spans="1:8">
      <c r="E1646" s="703"/>
      <c r="F1646" s="703"/>
      <c r="G1646" s="703"/>
    </row>
    <row r="1647" spans="1:8">
      <c r="A1647" s="183" t="s">
        <v>15078</v>
      </c>
      <c r="E1647" s="703"/>
      <c r="F1647" s="703"/>
      <c r="G1647" s="703"/>
    </row>
    <row r="1648" spans="1:8">
      <c r="E1648" s="183">
        <v>1205</v>
      </c>
      <c r="G1648" s="183" t="s">
        <v>14813</v>
      </c>
      <c r="H1648" s="183" t="s">
        <v>15079</v>
      </c>
    </row>
    <row r="1649" spans="1:8">
      <c r="D1649" s="183" t="s">
        <v>14921</v>
      </c>
      <c r="E1649" s="703" t="s">
        <v>15080</v>
      </c>
      <c r="F1649" s="703"/>
      <c r="G1649" s="703"/>
    </row>
    <row r="1650" spans="1:8">
      <c r="E1650" s="703"/>
      <c r="F1650" s="703"/>
      <c r="G1650" s="703"/>
    </row>
    <row r="1651" spans="1:8">
      <c r="A1651" s="183" t="s">
        <v>15081</v>
      </c>
      <c r="E1651" s="703"/>
      <c r="F1651" s="703"/>
      <c r="G1651" s="703"/>
    </row>
    <row r="1652" spans="1:8">
      <c r="E1652" s="183">
        <v>18</v>
      </c>
      <c r="G1652" s="183" t="s">
        <v>15028</v>
      </c>
      <c r="H1652" s="183" t="s">
        <v>15082</v>
      </c>
    </row>
    <row r="1653" spans="1:8">
      <c r="E1653" s="183">
        <v>35</v>
      </c>
      <c r="G1653" s="183" t="s">
        <v>14837</v>
      </c>
      <c r="H1653" s="183" t="s">
        <v>15083</v>
      </c>
    </row>
    <row r="1654" spans="1:8">
      <c r="D1654" s="183" t="s">
        <v>14921</v>
      </c>
      <c r="E1654" s="703" t="s">
        <v>15084</v>
      </c>
      <c r="F1654" s="703"/>
      <c r="G1654" s="703"/>
    </row>
    <row r="1655" spans="1:8" ht="18" customHeight="1">
      <c r="E1655" s="703"/>
      <c r="F1655" s="703"/>
      <c r="G1655" s="703"/>
    </row>
    <row r="1656" spans="1:8">
      <c r="A1656" s="183" t="s">
        <v>15085</v>
      </c>
    </row>
    <row r="1657" spans="1:8">
      <c r="C1657" s="183">
        <v>17000</v>
      </c>
      <c r="H1657" s="183" t="s">
        <v>15086</v>
      </c>
    </row>
    <row r="1659" spans="1:8">
      <c r="A1659" s="183" t="s">
        <v>15087</v>
      </c>
    </row>
    <row r="1660" spans="1:8">
      <c r="C1660" s="183">
        <v>15496</v>
      </c>
      <c r="H1660" s="183" t="s">
        <v>15088</v>
      </c>
    </row>
    <row r="1661" spans="1:8">
      <c r="E1661" s="183">
        <v>45</v>
      </c>
      <c r="G1661" s="183" t="s">
        <v>14837</v>
      </c>
      <c r="H1661" s="183" t="s">
        <v>15089</v>
      </c>
    </row>
    <row r="1662" spans="1:8">
      <c r="D1662" s="183" t="s">
        <v>14921</v>
      </c>
      <c r="E1662" s="703" t="s">
        <v>15090</v>
      </c>
      <c r="F1662" s="703"/>
      <c r="G1662" s="703"/>
    </row>
    <row r="1664" spans="1:8">
      <c r="A1664" s="183" t="s">
        <v>15091</v>
      </c>
      <c r="E1664" s="703"/>
      <c r="F1664" s="703"/>
      <c r="G1664" s="703"/>
    </row>
    <row r="1665" spans="1:8">
      <c r="C1665" s="183">
        <v>22857</v>
      </c>
      <c r="H1665" s="183" t="s">
        <v>15092</v>
      </c>
    </row>
    <row r="1667" spans="1:8">
      <c r="A1667" s="183" t="s">
        <v>15093</v>
      </c>
      <c r="E1667" s="703"/>
      <c r="F1667" s="703"/>
      <c r="G1667" s="703"/>
    </row>
    <row r="1668" spans="1:8">
      <c r="C1668" s="183">
        <v>36000</v>
      </c>
      <c r="H1668" s="183" t="s">
        <v>15094</v>
      </c>
    </row>
    <row r="1669" spans="1:8">
      <c r="C1669" s="183">
        <v>63352</v>
      </c>
      <c r="H1669" s="183" t="s">
        <v>15095</v>
      </c>
    </row>
    <row r="1670" spans="1:8">
      <c r="E1670" s="703"/>
      <c r="F1670" s="703"/>
      <c r="G1670" s="703"/>
    </row>
    <row r="1671" spans="1:8">
      <c r="A1671" s="183" t="s">
        <v>15096</v>
      </c>
      <c r="E1671" s="703"/>
      <c r="F1671" s="703"/>
      <c r="G1671" s="703"/>
    </row>
    <row r="1672" spans="1:8">
      <c r="E1672" s="206">
        <v>945</v>
      </c>
      <c r="F1672" s="206"/>
      <c r="G1672" s="183" t="s">
        <v>14860</v>
      </c>
      <c r="H1672" s="183" t="s">
        <v>15097</v>
      </c>
    </row>
    <row r="1673" spans="1:8">
      <c r="D1673" s="183" t="s">
        <v>14921</v>
      </c>
      <c r="E1673" s="703" t="s">
        <v>15098</v>
      </c>
      <c r="F1673" s="703"/>
      <c r="G1673" s="703"/>
    </row>
    <row r="1674" spans="1:8">
      <c r="E1674" s="703"/>
      <c r="F1674" s="703"/>
      <c r="G1674" s="703"/>
    </row>
    <row r="1675" spans="1:8">
      <c r="A1675" s="183" t="s">
        <v>15099</v>
      </c>
      <c r="E1675" s="703"/>
      <c r="F1675" s="703"/>
      <c r="G1675" s="703"/>
    </row>
    <row r="1676" spans="1:8">
      <c r="E1676" s="206">
        <v>169</v>
      </c>
      <c r="F1676" s="206"/>
      <c r="G1676" s="183" t="s">
        <v>14795</v>
      </c>
      <c r="H1676" s="183" t="s">
        <v>15030</v>
      </c>
    </row>
    <row r="1677" spans="1:8">
      <c r="D1677" s="183" t="s">
        <v>14921</v>
      </c>
      <c r="E1677" s="703" t="s">
        <v>15100</v>
      </c>
      <c r="F1677" s="703"/>
      <c r="G1677" s="703"/>
    </row>
    <row r="1678" spans="1:8">
      <c r="E1678" s="703"/>
      <c r="F1678" s="703"/>
      <c r="G1678" s="703"/>
      <c r="H1678" s="703" t="s">
        <v>15101</v>
      </c>
    </row>
    <row r="1679" spans="1:8">
      <c r="E1679" s="703"/>
      <c r="F1679" s="703"/>
      <c r="G1679" s="703"/>
      <c r="H1679" s="703"/>
    </row>
    <row r="1680" spans="1:8">
      <c r="A1680" s="183" t="s">
        <v>15102</v>
      </c>
      <c r="E1680" s="703"/>
      <c r="F1680" s="703"/>
      <c r="G1680" s="703"/>
    </row>
    <row r="1681" spans="1:8">
      <c r="E1681" s="183">
        <v>1205</v>
      </c>
      <c r="G1681" s="183" t="s">
        <v>14953</v>
      </c>
      <c r="H1681" s="183" t="s">
        <v>15103</v>
      </c>
    </row>
    <row r="1682" spans="1:8">
      <c r="D1682" s="183" t="s">
        <v>14921</v>
      </c>
      <c r="E1682" s="703" t="s">
        <v>15104</v>
      </c>
      <c r="F1682" s="703"/>
      <c r="G1682" s="703"/>
    </row>
    <row r="1683" spans="1:8">
      <c r="E1683" s="703"/>
      <c r="F1683" s="703"/>
      <c r="G1683" s="703"/>
    </row>
    <row r="1684" spans="1:8">
      <c r="A1684" s="183" t="s">
        <v>15105</v>
      </c>
      <c r="E1684" s="703"/>
      <c r="F1684" s="703"/>
      <c r="G1684" s="703"/>
    </row>
    <row r="1685" spans="1:8">
      <c r="E1685" s="206">
        <v>188</v>
      </c>
      <c r="F1685" s="206"/>
      <c r="G1685" s="183" t="s">
        <v>14819</v>
      </c>
      <c r="H1685" s="183" t="s">
        <v>15106</v>
      </c>
    </row>
    <row r="1686" spans="1:8">
      <c r="C1686" s="183">
        <v>5000</v>
      </c>
      <c r="E1686" s="703"/>
      <c r="F1686" s="703"/>
      <c r="G1686" s="703"/>
      <c r="H1686" s="183" t="s">
        <v>15107</v>
      </c>
    </row>
    <row r="1687" spans="1:8">
      <c r="D1687" s="183">
        <v>5000</v>
      </c>
      <c r="E1687" s="703"/>
      <c r="F1687" s="703"/>
      <c r="G1687" s="703"/>
    </row>
    <row r="1688" spans="1:8">
      <c r="D1688" s="183" t="s">
        <v>14921</v>
      </c>
      <c r="E1688" s="703" t="s">
        <v>15108</v>
      </c>
      <c r="F1688" s="703"/>
      <c r="G1688" s="703"/>
    </row>
    <row r="1689" spans="1:8">
      <c r="E1689" s="703"/>
      <c r="F1689" s="703"/>
      <c r="G1689" s="703"/>
      <c r="H1689" s="703"/>
    </row>
    <row r="1690" spans="1:8">
      <c r="A1690" s="183" t="s">
        <v>15109</v>
      </c>
    </row>
    <row r="1691" spans="1:8">
      <c r="C1691" s="183">
        <v>17000</v>
      </c>
      <c r="H1691" s="183" t="s">
        <v>15110</v>
      </c>
    </row>
    <row r="1692" spans="1:8">
      <c r="C1692" s="183">
        <v>6000</v>
      </c>
      <c r="H1692" s="183" t="s">
        <v>15111</v>
      </c>
    </row>
    <row r="1694" spans="1:8">
      <c r="A1694" s="183" t="s">
        <v>15112</v>
      </c>
    </row>
    <row r="1695" spans="1:8">
      <c r="E1695" s="206">
        <v>100</v>
      </c>
      <c r="F1695" s="206"/>
      <c r="G1695" s="183" t="s">
        <v>14908</v>
      </c>
      <c r="H1695" s="183" t="s">
        <v>15113</v>
      </c>
    </row>
    <row r="1696" spans="1:8">
      <c r="E1696" s="206">
        <v>100</v>
      </c>
      <c r="F1696" s="206"/>
      <c r="G1696" s="183" t="s">
        <v>14908</v>
      </c>
      <c r="H1696" s="183" t="s">
        <v>15114</v>
      </c>
    </row>
    <row r="1697" spans="1:8">
      <c r="D1697" s="183" t="s">
        <v>14401</v>
      </c>
      <c r="E1697" s="703" t="s">
        <v>15115</v>
      </c>
      <c r="F1697" s="703"/>
      <c r="G1697" s="703"/>
    </row>
    <row r="1698" spans="1:8">
      <c r="E1698" s="703"/>
      <c r="F1698" s="703"/>
      <c r="G1698" s="703"/>
    </row>
    <row r="1699" spans="1:8">
      <c r="A1699" s="183" t="s">
        <v>15116</v>
      </c>
    </row>
    <row r="1700" spans="1:8">
      <c r="C1700" s="183">
        <v>301</v>
      </c>
      <c r="H1700" s="183" t="s">
        <v>15117</v>
      </c>
    </row>
    <row r="1702" spans="1:8">
      <c r="A1702" s="183" t="s">
        <v>15118</v>
      </c>
      <c r="E1702" s="703"/>
      <c r="F1702" s="703"/>
      <c r="G1702" s="703"/>
    </row>
    <row r="1703" spans="1:8">
      <c r="C1703" s="183">
        <v>22857</v>
      </c>
      <c r="H1703" s="183" t="s">
        <v>15119</v>
      </c>
    </row>
    <row r="1704" spans="1:8">
      <c r="C1704" s="183">
        <v>10000</v>
      </c>
      <c r="H1704" s="183" t="s">
        <v>15120</v>
      </c>
    </row>
    <row r="1705" spans="1:8">
      <c r="C1705" s="183">
        <v>63352</v>
      </c>
      <c r="H1705" s="183" t="s">
        <v>15121</v>
      </c>
    </row>
    <row r="1707" spans="1:8">
      <c r="A1707" s="183" t="s">
        <v>15122</v>
      </c>
    </row>
    <row r="1708" spans="1:8">
      <c r="E1708" s="206">
        <v>90</v>
      </c>
      <c r="F1708" s="206"/>
      <c r="G1708" s="183" t="s">
        <v>14908</v>
      </c>
      <c r="H1708" s="183" t="s">
        <v>15123</v>
      </c>
    </row>
    <row r="1709" spans="1:8">
      <c r="E1709" s="206">
        <v>265</v>
      </c>
      <c r="F1709" s="206"/>
      <c r="G1709" s="183" t="s">
        <v>14908</v>
      </c>
      <c r="H1709" s="183" t="s">
        <v>15124</v>
      </c>
    </row>
    <row r="1710" spans="1:8">
      <c r="D1710" s="183">
        <v>378</v>
      </c>
      <c r="E1710" s="206"/>
      <c r="F1710" s="206"/>
      <c r="G1710" s="206"/>
      <c r="H1710" s="183" t="s">
        <v>15125</v>
      </c>
    </row>
    <row r="1711" spans="1:8">
      <c r="D1711" s="183" t="s">
        <v>14921</v>
      </c>
      <c r="E1711" s="703" t="s">
        <v>15126</v>
      </c>
      <c r="F1711" s="703"/>
      <c r="G1711" s="703"/>
      <c r="H1711" s="703" t="s">
        <v>15127</v>
      </c>
    </row>
    <row r="1712" spans="1:8">
      <c r="E1712" s="703"/>
      <c r="F1712" s="703"/>
      <c r="G1712" s="703"/>
    </row>
    <row r="1713" spans="1:8">
      <c r="A1713" s="183" t="s">
        <v>15128</v>
      </c>
      <c r="E1713" s="206"/>
      <c r="F1713" s="206"/>
      <c r="G1713" s="206"/>
    </row>
    <row r="1714" spans="1:8">
      <c r="E1714" s="206">
        <v>235</v>
      </c>
      <c r="F1714" s="206"/>
      <c r="G1714" s="183" t="s">
        <v>14908</v>
      </c>
      <c r="H1714" s="183" t="s">
        <v>15129</v>
      </c>
    </row>
    <row r="1715" spans="1:8">
      <c r="E1715" s="206">
        <v>225</v>
      </c>
      <c r="F1715" s="206"/>
      <c r="G1715" s="183" t="s">
        <v>14908</v>
      </c>
      <c r="H1715" s="183" t="s">
        <v>15129</v>
      </c>
    </row>
    <row r="1716" spans="1:8">
      <c r="E1716" s="183">
        <v>1205</v>
      </c>
      <c r="G1716" s="183" t="s">
        <v>14953</v>
      </c>
      <c r="H1716" s="183" t="s">
        <v>15130</v>
      </c>
    </row>
    <row r="1717" spans="1:8">
      <c r="D1717" s="183" t="s">
        <v>14921</v>
      </c>
      <c r="E1717" s="703" t="s">
        <v>15131</v>
      </c>
      <c r="F1717" s="703"/>
      <c r="G1717" s="703"/>
      <c r="H1717" s="703"/>
    </row>
    <row r="1718" spans="1:8">
      <c r="E1718" s="703"/>
      <c r="F1718" s="703"/>
      <c r="G1718" s="703"/>
    </row>
    <row r="1719" spans="1:8">
      <c r="A1719" s="183" t="s">
        <v>15132</v>
      </c>
      <c r="E1719" s="206"/>
      <c r="F1719" s="206"/>
      <c r="G1719" s="206"/>
    </row>
    <row r="1720" spans="1:8">
      <c r="E1720" s="206">
        <v>32</v>
      </c>
      <c r="F1720" s="206"/>
      <c r="G1720" s="183" t="s">
        <v>14908</v>
      </c>
      <c r="H1720" s="183" t="s">
        <v>15133</v>
      </c>
    </row>
    <row r="1721" spans="1:8">
      <c r="E1721" s="206">
        <v>32</v>
      </c>
      <c r="F1721" s="206"/>
      <c r="G1721" s="183" t="s">
        <v>14908</v>
      </c>
      <c r="H1721" s="183" t="s">
        <v>15134</v>
      </c>
    </row>
    <row r="1722" spans="1:8">
      <c r="D1722" s="183" t="s">
        <v>14921</v>
      </c>
      <c r="E1722" s="703" t="s">
        <v>15135</v>
      </c>
      <c r="F1722" s="703"/>
      <c r="G1722" s="703"/>
      <c r="H1722" s="703"/>
    </row>
    <row r="1723" spans="1:8">
      <c r="E1723" s="206"/>
      <c r="F1723" s="206"/>
      <c r="G1723" s="206"/>
    </row>
    <row r="1724" spans="1:8">
      <c r="A1724" s="183" t="s">
        <v>15136</v>
      </c>
      <c r="E1724" s="206"/>
      <c r="F1724" s="206"/>
      <c r="G1724" s="206"/>
    </row>
    <row r="1725" spans="1:8">
      <c r="E1725" s="206">
        <v>16</v>
      </c>
      <c r="F1725" s="206"/>
      <c r="G1725" s="183" t="s">
        <v>14908</v>
      </c>
      <c r="H1725" s="183" t="s">
        <v>15137</v>
      </c>
    </row>
    <row r="1726" spans="1:8">
      <c r="E1726" s="206">
        <v>18</v>
      </c>
      <c r="F1726" s="206"/>
      <c r="G1726" s="183" t="s">
        <v>14795</v>
      </c>
      <c r="H1726" s="183" t="s">
        <v>15138</v>
      </c>
    </row>
    <row r="1727" spans="1:8">
      <c r="E1727" s="206">
        <v>100</v>
      </c>
      <c r="F1727" s="206"/>
      <c r="G1727" s="183" t="s">
        <v>14908</v>
      </c>
      <c r="H1727" s="183" t="s">
        <v>15139</v>
      </c>
    </row>
    <row r="1728" spans="1:8">
      <c r="D1728" s="183" t="s">
        <v>14921</v>
      </c>
      <c r="E1728" s="703" t="s">
        <v>15140</v>
      </c>
      <c r="F1728" s="703"/>
      <c r="G1728" s="703"/>
      <c r="H1728" s="703"/>
    </row>
    <row r="1729" spans="1:8" ht="18" customHeight="1">
      <c r="E1729" s="703"/>
      <c r="F1729" s="703"/>
      <c r="G1729" s="703"/>
    </row>
    <row r="1730" spans="1:8">
      <c r="A1730" s="183" t="s">
        <v>15141</v>
      </c>
    </row>
    <row r="1731" spans="1:8">
      <c r="C1731" s="183">
        <v>17000</v>
      </c>
      <c r="H1731" s="183" t="s">
        <v>15142</v>
      </c>
    </row>
    <row r="1732" spans="1:8">
      <c r="E1732" s="206">
        <v>28</v>
      </c>
      <c r="F1732" s="206"/>
      <c r="G1732" s="183" t="s">
        <v>14908</v>
      </c>
      <c r="H1732" s="183" t="s">
        <v>15133</v>
      </c>
    </row>
    <row r="1733" spans="1:8">
      <c r="E1733" s="206">
        <v>115</v>
      </c>
      <c r="F1733" s="206"/>
      <c r="G1733" s="183" t="s">
        <v>14908</v>
      </c>
      <c r="H1733" s="183" t="s">
        <v>15143</v>
      </c>
    </row>
    <row r="1734" spans="1:8">
      <c r="E1734" s="206">
        <v>28</v>
      </c>
      <c r="F1734" s="206"/>
      <c r="G1734" s="183" t="s">
        <v>14806</v>
      </c>
      <c r="H1734" s="183" t="s">
        <v>15134</v>
      </c>
    </row>
    <row r="1735" spans="1:8">
      <c r="D1735" s="183" t="s">
        <v>14921</v>
      </c>
      <c r="E1735" s="703" t="s">
        <v>15144</v>
      </c>
      <c r="F1735" s="703"/>
      <c r="G1735" s="703"/>
      <c r="H1735" s="703"/>
    </row>
    <row r="1736" spans="1:8">
      <c r="E1736" s="703"/>
      <c r="F1736" s="703"/>
      <c r="G1736" s="703"/>
      <c r="H1736" s="703"/>
    </row>
    <row r="1737" spans="1:8">
      <c r="A1737" s="183" t="s">
        <v>15145</v>
      </c>
      <c r="E1737" s="703"/>
      <c r="F1737" s="703"/>
      <c r="G1737" s="703"/>
    </row>
    <row r="1738" spans="1:8">
      <c r="C1738" s="183">
        <v>22857</v>
      </c>
      <c r="H1738" s="183" t="s">
        <v>15146</v>
      </c>
    </row>
    <row r="1739" spans="1:8">
      <c r="C1739" s="183">
        <v>63352</v>
      </c>
      <c r="H1739" s="183" t="s">
        <v>15147</v>
      </c>
    </row>
    <row r="1740" spans="1:8">
      <c r="E1740" s="703"/>
      <c r="F1740" s="703"/>
      <c r="G1740" s="703"/>
      <c r="H1740" s="703"/>
    </row>
    <row r="1741" spans="1:8">
      <c r="A1741" s="183" t="s">
        <v>15148</v>
      </c>
      <c r="E1741" s="703"/>
      <c r="F1741" s="703"/>
      <c r="G1741" s="703"/>
      <c r="H1741" s="703"/>
    </row>
    <row r="1742" spans="1:8" ht="231">
      <c r="C1742" s="183">
        <v>60000</v>
      </c>
      <c r="E1742" s="703"/>
      <c r="F1742" s="703"/>
      <c r="G1742" s="206" t="s">
        <v>15149</v>
      </c>
      <c r="H1742" s="698" t="s">
        <v>15150</v>
      </c>
    </row>
    <row r="1743" spans="1:8">
      <c r="E1743" s="206">
        <v>30</v>
      </c>
      <c r="F1743" s="206"/>
      <c r="G1743" s="183" t="s">
        <v>14912</v>
      </c>
      <c r="H1743" s="698" t="s">
        <v>15151</v>
      </c>
    </row>
    <row r="1744" spans="1:8">
      <c r="D1744" s="183" t="s">
        <v>14921</v>
      </c>
      <c r="E1744" s="703" t="s">
        <v>15152</v>
      </c>
      <c r="F1744" s="703"/>
      <c r="G1744" s="703"/>
      <c r="H1744" s="703"/>
    </row>
    <row r="1745" spans="1:8">
      <c r="E1745" s="703"/>
      <c r="F1745" s="703"/>
      <c r="G1745" s="703"/>
      <c r="H1745" s="703"/>
    </row>
    <row r="1746" spans="1:8">
      <c r="A1746" s="183" t="s">
        <v>15153</v>
      </c>
      <c r="E1746" s="703"/>
      <c r="F1746" s="703"/>
      <c r="G1746" s="703"/>
    </row>
    <row r="1747" spans="1:8">
      <c r="E1747" s="206">
        <v>105</v>
      </c>
      <c r="F1747" s="206"/>
      <c r="G1747" s="183" t="s">
        <v>14908</v>
      </c>
      <c r="H1747" s="183" t="s">
        <v>15154</v>
      </c>
    </row>
    <row r="1748" spans="1:8">
      <c r="E1748" s="206">
        <v>15</v>
      </c>
      <c r="F1748" s="206"/>
      <c r="G1748" s="183" t="s">
        <v>14908</v>
      </c>
      <c r="H1748" s="183" t="s">
        <v>15155</v>
      </c>
    </row>
    <row r="1749" spans="1:8">
      <c r="D1749" s="183" t="s">
        <v>14921</v>
      </c>
      <c r="E1749" s="703" t="s">
        <v>15156</v>
      </c>
      <c r="F1749" s="703"/>
      <c r="G1749" s="703"/>
      <c r="H1749" s="703"/>
    </row>
    <row r="1750" spans="1:8">
      <c r="E1750" s="703"/>
      <c r="F1750" s="703"/>
      <c r="G1750" s="703"/>
      <c r="H1750" s="703"/>
    </row>
    <row r="1751" spans="1:8">
      <c r="A1751" s="183" t="s">
        <v>15157</v>
      </c>
    </row>
    <row r="1752" spans="1:8">
      <c r="C1752" s="183">
        <v>46080</v>
      </c>
      <c r="H1752" s="183" t="s">
        <v>15158</v>
      </c>
    </row>
    <row r="1754" spans="1:8">
      <c r="A1754" s="183" t="s">
        <v>15159</v>
      </c>
      <c r="E1754" s="703"/>
      <c r="F1754" s="703"/>
      <c r="G1754" s="703"/>
    </row>
    <row r="1755" spans="1:8">
      <c r="E1755" s="206">
        <v>70</v>
      </c>
      <c r="F1755" s="206"/>
      <c r="G1755" s="183" t="s">
        <v>14996</v>
      </c>
      <c r="H1755" s="183" t="s">
        <v>15160</v>
      </c>
    </row>
    <row r="1756" spans="1:8">
      <c r="E1756" s="206">
        <v>126</v>
      </c>
      <c r="F1756" s="206"/>
      <c r="G1756" s="183" t="s">
        <v>14996</v>
      </c>
      <c r="H1756" s="183" t="s">
        <v>15161</v>
      </c>
    </row>
    <row r="1757" spans="1:8">
      <c r="E1757" s="206">
        <v>40</v>
      </c>
      <c r="F1757" s="206"/>
      <c r="G1757" s="183" t="s">
        <v>14856</v>
      </c>
      <c r="H1757" s="183" t="s">
        <v>15162</v>
      </c>
    </row>
    <row r="1758" spans="1:8">
      <c r="D1758" s="183" t="s">
        <v>14921</v>
      </c>
      <c r="E1758" s="703" t="s">
        <v>15163</v>
      </c>
      <c r="F1758" s="703"/>
      <c r="G1758" s="703"/>
      <c r="H1758" s="703" t="s">
        <v>15164</v>
      </c>
    </row>
    <row r="1759" spans="1:8">
      <c r="E1759" s="703"/>
      <c r="F1759" s="703"/>
      <c r="G1759" s="703"/>
      <c r="H1759" s="703"/>
    </row>
    <row r="1760" spans="1:8">
      <c r="A1760" s="183" t="s">
        <v>15165</v>
      </c>
      <c r="E1760" s="703"/>
      <c r="F1760" s="703"/>
      <c r="G1760" s="703"/>
    </row>
    <row r="1761" spans="1:8">
      <c r="E1761" s="183">
        <v>45</v>
      </c>
      <c r="G1761" s="183" t="s">
        <v>14837</v>
      </c>
      <c r="H1761" s="183" t="s">
        <v>15166</v>
      </c>
    </row>
    <row r="1762" spans="1:8">
      <c r="E1762" s="183">
        <v>45</v>
      </c>
      <c r="G1762" s="183" t="s">
        <v>14837</v>
      </c>
      <c r="H1762" s="183" t="s">
        <v>15167</v>
      </c>
    </row>
    <row r="1763" spans="1:8">
      <c r="E1763" s="183">
        <v>700</v>
      </c>
      <c r="G1763" s="183" t="s">
        <v>14837</v>
      </c>
      <c r="H1763" s="183" t="s">
        <v>15168</v>
      </c>
    </row>
    <row r="1764" spans="1:8">
      <c r="D1764" s="183" t="s">
        <v>14921</v>
      </c>
      <c r="E1764" s="703" t="s">
        <v>15169</v>
      </c>
      <c r="F1764" s="703"/>
      <c r="G1764" s="703"/>
      <c r="H1764" s="703"/>
    </row>
    <row r="1765" spans="1:8">
      <c r="E1765" s="703"/>
      <c r="F1765" s="703"/>
      <c r="G1765" s="703"/>
    </row>
    <row r="1766" spans="1:8">
      <c r="A1766" s="183" t="s">
        <v>15170</v>
      </c>
    </row>
    <row r="1767" spans="1:8" ht="82.5">
      <c r="C1767" s="183">
        <v>36000</v>
      </c>
      <c r="H1767" s="698" t="s">
        <v>15171</v>
      </c>
    </row>
    <row r="1768" spans="1:8">
      <c r="E1768" s="703"/>
      <c r="F1768" s="703"/>
      <c r="G1768" s="703"/>
      <c r="H1768" s="703"/>
    </row>
    <row r="1769" spans="1:8">
      <c r="A1769" s="183" t="s">
        <v>15172</v>
      </c>
      <c r="E1769" s="703"/>
      <c r="F1769" s="703"/>
      <c r="G1769" s="703"/>
    </row>
    <row r="1770" spans="1:8">
      <c r="E1770" s="183">
        <v>45</v>
      </c>
      <c r="G1770" s="183" t="s">
        <v>14837</v>
      </c>
      <c r="H1770" s="183" t="s">
        <v>15173</v>
      </c>
    </row>
    <row r="1771" spans="1:8">
      <c r="D1771" s="183" t="s">
        <v>14921</v>
      </c>
      <c r="E1771" s="703" t="s">
        <v>15174</v>
      </c>
      <c r="F1771" s="703"/>
      <c r="G1771" s="703"/>
      <c r="H1771" s="703"/>
    </row>
    <row r="1773" spans="1:8">
      <c r="A1773" s="183" t="s">
        <v>15175</v>
      </c>
      <c r="E1773" s="703"/>
      <c r="F1773" s="703"/>
      <c r="G1773" s="703"/>
    </row>
    <row r="1774" spans="1:8">
      <c r="E1774" s="206">
        <v>125</v>
      </c>
      <c r="F1774" s="206"/>
      <c r="G1774" s="183" t="s">
        <v>14908</v>
      </c>
      <c r="H1774" s="183" t="s">
        <v>15176</v>
      </c>
    </row>
    <row r="1775" spans="1:8">
      <c r="E1775" s="206">
        <v>120</v>
      </c>
      <c r="F1775" s="206"/>
      <c r="G1775" s="183" t="s">
        <v>14908</v>
      </c>
      <c r="H1775" s="183" t="s">
        <v>15177</v>
      </c>
    </row>
    <row r="1776" spans="1:8">
      <c r="D1776" s="183" t="s">
        <v>14921</v>
      </c>
      <c r="E1776" s="703" t="s">
        <v>15178</v>
      </c>
      <c r="F1776" s="703"/>
      <c r="G1776" s="703"/>
      <c r="H1776" s="703"/>
    </row>
    <row r="1777" spans="1:8">
      <c r="E1777" s="703"/>
      <c r="F1777" s="703"/>
      <c r="G1777" s="703"/>
      <c r="H1777" s="703"/>
    </row>
    <row r="1778" spans="1:8">
      <c r="A1778" s="183" t="s">
        <v>15179</v>
      </c>
      <c r="E1778" s="703"/>
      <c r="F1778" s="703"/>
      <c r="G1778" s="703"/>
      <c r="H1778" s="703"/>
    </row>
    <row r="1779" spans="1:8">
      <c r="E1779" s="206">
        <v>199</v>
      </c>
      <c r="F1779" s="206">
        <v>2348</v>
      </c>
      <c r="G1779" s="206" t="s">
        <v>15047</v>
      </c>
      <c r="H1779" s="206" t="s">
        <v>15180</v>
      </c>
    </row>
    <row r="1780" spans="1:8">
      <c r="E1780" s="206">
        <v>1205</v>
      </c>
      <c r="F1780" s="206">
        <v>1143</v>
      </c>
      <c r="G1780" s="183" t="s">
        <v>14953</v>
      </c>
      <c r="H1780" s="183" t="s">
        <v>15181</v>
      </c>
    </row>
    <row r="1781" spans="1:8">
      <c r="A1781" s="183" t="s">
        <v>15165</v>
      </c>
      <c r="E1781" s="703"/>
      <c r="F1781" s="703"/>
      <c r="G1781" s="703"/>
    </row>
    <row r="1782" spans="1:8">
      <c r="E1782" s="183">
        <v>45</v>
      </c>
      <c r="F1782" s="183">
        <v>1098</v>
      </c>
      <c r="G1782" s="183" t="s">
        <v>14837</v>
      </c>
      <c r="H1782" s="183" t="s">
        <v>15182</v>
      </c>
    </row>
    <row r="1783" spans="1:8">
      <c r="E1783" s="183">
        <v>30</v>
      </c>
      <c r="F1783" s="206">
        <v>1068</v>
      </c>
      <c r="G1783" s="183" t="s">
        <v>14837</v>
      </c>
      <c r="H1783" s="183" t="s">
        <v>15183</v>
      </c>
    </row>
    <row r="1784" spans="1:8">
      <c r="E1784" s="183">
        <v>45</v>
      </c>
      <c r="F1784" s="206">
        <v>1023</v>
      </c>
      <c r="G1784" s="183" t="s">
        <v>14996</v>
      </c>
      <c r="H1784" s="183" t="s">
        <v>15184</v>
      </c>
    </row>
    <row r="1785" spans="1:8">
      <c r="F1785" s="206"/>
    </row>
    <row r="1786" spans="1:8">
      <c r="A1786" s="183" t="s">
        <v>15185</v>
      </c>
    </row>
    <row r="1787" spans="1:8">
      <c r="C1787" s="183">
        <v>250</v>
      </c>
      <c r="H1787" s="183" t="s">
        <v>15186</v>
      </c>
    </row>
    <row r="1789" spans="1:8">
      <c r="A1789" s="183" t="s">
        <v>15175</v>
      </c>
      <c r="E1789" s="703"/>
      <c r="F1789" s="703"/>
      <c r="G1789" s="703"/>
    </row>
    <row r="1790" spans="1:8">
      <c r="E1790" s="206">
        <v>265</v>
      </c>
      <c r="F1790" s="206">
        <v>758</v>
      </c>
      <c r="G1790" s="183" t="s">
        <v>14908</v>
      </c>
      <c r="H1790" s="183" t="s">
        <v>15187</v>
      </c>
    </row>
    <row r="1791" spans="1:8">
      <c r="E1791" s="206">
        <v>240</v>
      </c>
      <c r="F1791" s="206">
        <v>518</v>
      </c>
      <c r="G1791" s="183" t="s">
        <v>14908</v>
      </c>
      <c r="H1791" s="183" t="s">
        <v>15187</v>
      </c>
    </row>
    <row r="1792" spans="1:8">
      <c r="E1792" s="206"/>
      <c r="F1792" s="206"/>
    </row>
    <row r="1793" spans="1:8">
      <c r="A1793" s="183" t="s">
        <v>15188</v>
      </c>
      <c r="E1793" s="703"/>
      <c r="F1793" s="703"/>
      <c r="G1793" s="703"/>
    </row>
    <row r="1794" spans="1:8">
      <c r="C1794" s="183">
        <v>5000</v>
      </c>
      <c r="E1794" s="703"/>
      <c r="F1794" s="703"/>
      <c r="G1794" s="703"/>
      <c r="H1794" s="183" t="s">
        <v>15107</v>
      </c>
    </row>
    <row r="1795" spans="1:8">
      <c r="D1795" s="183">
        <v>5000</v>
      </c>
      <c r="E1795" s="703"/>
      <c r="F1795" s="206">
        <v>5518</v>
      </c>
      <c r="G1795" s="703"/>
      <c r="H1795" s="183" t="s">
        <v>15107</v>
      </c>
    </row>
    <row r="1796" spans="1:8" ht="18" customHeight="1">
      <c r="E1796" s="703"/>
      <c r="F1796" s="703"/>
      <c r="G1796" s="703"/>
    </row>
    <row r="1797" spans="1:8">
      <c r="A1797" s="183" t="s">
        <v>15189</v>
      </c>
    </row>
    <row r="1798" spans="1:8">
      <c r="C1798" s="183">
        <v>17000</v>
      </c>
      <c r="H1798" s="183" t="s">
        <v>15190</v>
      </c>
    </row>
    <row r="1799" spans="1:8">
      <c r="E1799" s="183">
        <v>12</v>
      </c>
      <c r="F1799" s="183">
        <v>5506</v>
      </c>
      <c r="G1799" s="183" t="s">
        <v>14837</v>
      </c>
      <c r="H1799" s="183" t="s">
        <v>15191</v>
      </c>
    </row>
    <row r="1801" spans="1:8">
      <c r="A1801" s="183" t="s">
        <v>15192</v>
      </c>
      <c r="E1801" s="703"/>
      <c r="F1801" s="703"/>
      <c r="G1801" s="703"/>
    </row>
    <row r="1802" spans="1:8">
      <c r="C1802" s="183">
        <v>22857</v>
      </c>
      <c r="H1802" s="183" t="s">
        <v>15193</v>
      </c>
    </row>
    <row r="1803" spans="1:8">
      <c r="C1803" s="183">
        <v>93000</v>
      </c>
      <c r="H1803" s="183" t="s">
        <v>15194</v>
      </c>
    </row>
    <row r="1804" spans="1:8">
      <c r="C1804" s="183">
        <v>63352</v>
      </c>
      <c r="H1804" s="183" t="s">
        <v>15195</v>
      </c>
    </row>
    <row r="1806" spans="1:8">
      <c r="A1806" s="183" t="s">
        <v>15196</v>
      </c>
      <c r="E1806" s="703"/>
      <c r="F1806" s="703"/>
      <c r="G1806" s="703"/>
    </row>
    <row r="1807" spans="1:8">
      <c r="E1807" s="206">
        <v>80</v>
      </c>
      <c r="F1807" s="206">
        <v>5426</v>
      </c>
      <c r="G1807" s="183" t="s">
        <v>14908</v>
      </c>
      <c r="H1807" s="183" t="s">
        <v>15197</v>
      </c>
    </row>
    <row r="1808" spans="1:8">
      <c r="E1808" s="206">
        <v>65</v>
      </c>
      <c r="F1808" s="206">
        <v>5361</v>
      </c>
      <c r="G1808" s="183" t="s">
        <v>14908</v>
      </c>
      <c r="H1808" s="183" t="s">
        <v>15198</v>
      </c>
    </row>
    <row r="1809" spans="1:8">
      <c r="E1809" s="206">
        <v>100</v>
      </c>
      <c r="F1809" s="206">
        <v>5261</v>
      </c>
      <c r="G1809" s="183" t="s">
        <v>14908</v>
      </c>
      <c r="H1809" s="183" t="s">
        <v>15199</v>
      </c>
    </row>
    <row r="1810" spans="1:8">
      <c r="E1810" s="206">
        <v>65</v>
      </c>
      <c r="F1810" s="206">
        <v>5196</v>
      </c>
      <c r="G1810" s="183" t="s">
        <v>14908</v>
      </c>
      <c r="H1810" s="183" t="s">
        <v>15200</v>
      </c>
    </row>
    <row r="1811" spans="1:8">
      <c r="E1811" s="206">
        <v>80</v>
      </c>
      <c r="F1811" s="206">
        <v>5116</v>
      </c>
      <c r="G1811" s="183" t="s">
        <v>14908</v>
      </c>
      <c r="H1811" s="183" t="s">
        <v>15197</v>
      </c>
    </row>
    <row r="1812" spans="1:8">
      <c r="E1812" s="206"/>
      <c r="F1812" s="206"/>
    </row>
    <row r="1813" spans="1:8">
      <c r="F1813" s="206"/>
    </row>
    <row r="1814" spans="1:8">
      <c r="A1814" s="183" t="s">
        <v>15201</v>
      </c>
    </row>
    <row r="1815" spans="1:8">
      <c r="C1815" s="183">
        <v>33661</v>
      </c>
      <c r="H1815" s="183" t="s">
        <v>15202</v>
      </c>
    </row>
    <row r="1817" spans="1:8">
      <c r="A1817" s="183" t="s">
        <v>15203</v>
      </c>
      <c r="E1817" s="703"/>
      <c r="F1817" s="703"/>
      <c r="G1817" s="703"/>
    </row>
    <row r="1818" spans="1:8">
      <c r="E1818" s="206">
        <v>70</v>
      </c>
      <c r="F1818" s="206">
        <v>5046</v>
      </c>
      <c r="G1818" s="183" t="s">
        <v>14908</v>
      </c>
      <c r="H1818" s="183" t="s">
        <v>15204</v>
      </c>
    </row>
    <row r="1819" spans="1:8">
      <c r="E1819" s="206">
        <v>65</v>
      </c>
      <c r="F1819" s="206">
        <v>4981</v>
      </c>
      <c r="G1819" s="183" t="s">
        <v>14908</v>
      </c>
      <c r="H1819" s="183" t="s">
        <v>15198</v>
      </c>
    </row>
    <row r="1820" spans="1:8">
      <c r="E1820" s="206">
        <v>100</v>
      </c>
      <c r="F1820" s="206">
        <v>4881</v>
      </c>
      <c r="G1820" s="183" t="s">
        <v>14908</v>
      </c>
      <c r="H1820" s="183" t="s">
        <v>15199</v>
      </c>
    </row>
    <row r="1821" spans="1:8">
      <c r="E1821" s="206">
        <v>65</v>
      </c>
      <c r="F1821" s="206">
        <v>4816</v>
      </c>
      <c r="G1821" s="183" t="s">
        <v>14908</v>
      </c>
      <c r="H1821" s="183" t="s">
        <v>15198</v>
      </c>
    </row>
    <row r="1822" spans="1:8">
      <c r="E1822" s="206">
        <v>75</v>
      </c>
      <c r="F1822" s="206">
        <v>4741</v>
      </c>
      <c r="G1822" s="183" t="s">
        <v>14908</v>
      </c>
      <c r="H1822" s="183" t="s">
        <v>15197</v>
      </c>
    </row>
    <row r="1824" spans="1:8">
      <c r="A1824" s="183" t="s">
        <v>15205</v>
      </c>
      <c r="E1824" s="703"/>
      <c r="F1824" s="703"/>
      <c r="G1824" s="703"/>
    </row>
    <row r="1825" spans="1:8">
      <c r="E1825" s="206">
        <v>35</v>
      </c>
      <c r="F1825" s="206">
        <v>4706</v>
      </c>
      <c r="G1825" s="183" t="s">
        <v>14908</v>
      </c>
      <c r="H1825" s="183" t="s">
        <v>15206</v>
      </c>
    </row>
    <row r="1826" spans="1:8">
      <c r="E1826" s="206">
        <v>35</v>
      </c>
      <c r="F1826" s="206">
        <v>4671</v>
      </c>
      <c r="G1826" s="183" t="s">
        <v>14908</v>
      </c>
      <c r="H1826" s="183" t="s">
        <v>15207</v>
      </c>
    </row>
    <row r="1827" spans="1:8">
      <c r="H1827" s="703" t="s">
        <v>15208</v>
      </c>
    </row>
    <row r="1828" spans="1:8">
      <c r="E1828" s="703"/>
      <c r="F1828" s="703"/>
      <c r="G1828" s="703"/>
      <c r="H1828" s="703"/>
    </row>
    <row r="1829" spans="1:8">
      <c r="A1829" s="183" t="s">
        <v>15209</v>
      </c>
      <c r="E1829" s="703"/>
      <c r="F1829" s="703"/>
      <c r="G1829" s="703"/>
      <c r="H1829" s="703"/>
    </row>
    <row r="1830" spans="1:8">
      <c r="E1830" s="206">
        <v>80</v>
      </c>
      <c r="F1830" s="206">
        <v>4591</v>
      </c>
      <c r="G1830" s="183" t="s">
        <v>15028</v>
      </c>
      <c r="H1830" s="183" t="s">
        <v>15210</v>
      </c>
    </row>
    <row r="1831" spans="1:8">
      <c r="E1831" s="703"/>
      <c r="F1831" s="703"/>
      <c r="G1831" s="703"/>
      <c r="H1831" s="703"/>
    </row>
    <row r="1832" spans="1:8">
      <c r="A1832" s="183" t="s">
        <v>15211</v>
      </c>
      <c r="E1832" s="703"/>
      <c r="F1832" s="703"/>
      <c r="G1832" s="703"/>
      <c r="H1832" s="703"/>
    </row>
    <row r="1833" spans="1:8">
      <c r="E1833" s="206">
        <v>6</v>
      </c>
      <c r="F1833" s="206">
        <v>4585</v>
      </c>
      <c r="G1833" s="183" t="s">
        <v>14996</v>
      </c>
      <c r="H1833" s="183" t="s">
        <v>15212</v>
      </c>
    </row>
    <row r="1834" spans="1:8">
      <c r="E1834" s="183">
        <v>52</v>
      </c>
      <c r="F1834" s="183">
        <v>4533</v>
      </c>
      <c r="G1834" s="183" t="s">
        <v>14837</v>
      </c>
      <c r="H1834" s="183" t="s">
        <v>15213</v>
      </c>
    </row>
    <row r="1835" spans="1:8">
      <c r="E1835" s="206">
        <v>78</v>
      </c>
      <c r="F1835" s="206">
        <v>4455</v>
      </c>
      <c r="G1835" s="183" t="s">
        <v>14996</v>
      </c>
      <c r="H1835" s="183" t="s">
        <v>15214</v>
      </c>
    </row>
    <row r="1836" spans="1:8">
      <c r="E1836" s="703"/>
      <c r="F1836" s="703"/>
      <c r="G1836" s="703"/>
      <c r="H1836" s="703"/>
    </row>
    <row r="1837" spans="1:8">
      <c r="A1837" s="183" t="s">
        <v>15215</v>
      </c>
      <c r="E1837" s="703"/>
      <c r="F1837" s="703"/>
      <c r="G1837" s="703"/>
      <c r="H1837" s="703"/>
    </row>
    <row r="1838" spans="1:8">
      <c r="E1838" s="206">
        <v>1205</v>
      </c>
      <c r="F1838" s="206">
        <v>3250</v>
      </c>
      <c r="G1838" s="183" t="s">
        <v>14953</v>
      </c>
      <c r="H1838" s="183" t="s">
        <v>15216</v>
      </c>
    </row>
    <row r="1839" spans="1:8">
      <c r="E1839" s="703"/>
      <c r="F1839" s="703"/>
      <c r="G1839" s="703"/>
      <c r="H1839" s="703"/>
    </row>
    <row r="1840" spans="1:8">
      <c r="A1840" s="183" t="s">
        <v>15217</v>
      </c>
      <c r="E1840" s="703"/>
      <c r="F1840" s="703"/>
      <c r="G1840" s="703"/>
      <c r="H1840" s="703"/>
    </row>
    <row r="1841" spans="1:8" ht="330">
      <c r="C1841" s="183">
        <v>16000</v>
      </c>
      <c r="E1841" s="206"/>
      <c r="F1841" s="206"/>
      <c r="H1841" s="698" t="s">
        <v>15218</v>
      </c>
    </row>
    <row r="1842" spans="1:8">
      <c r="E1842" s="206"/>
      <c r="F1842" s="206"/>
      <c r="H1842" s="698"/>
    </row>
    <row r="1843" spans="1:8">
      <c r="A1843" s="183" t="s">
        <v>15219</v>
      </c>
    </row>
    <row r="1844" spans="1:8">
      <c r="E1844" s="206">
        <v>100</v>
      </c>
      <c r="F1844" s="206">
        <v>3150</v>
      </c>
      <c r="G1844" s="183" t="s">
        <v>14908</v>
      </c>
      <c r="H1844" s="183" t="s">
        <v>15220</v>
      </c>
    </row>
    <row r="1845" spans="1:8">
      <c r="E1845" s="206">
        <v>100</v>
      </c>
      <c r="F1845" s="206">
        <v>3050</v>
      </c>
      <c r="G1845" s="183" t="s">
        <v>14908</v>
      </c>
      <c r="H1845" s="183" t="s">
        <v>15221</v>
      </c>
    </row>
    <row r="1846" spans="1:8">
      <c r="E1846" s="703"/>
      <c r="F1846" s="703"/>
      <c r="G1846" s="703"/>
      <c r="H1846" s="703"/>
    </row>
    <row r="1847" spans="1:8">
      <c r="E1847" s="206"/>
      <c r="F1847" s="206"/>
      <c r="H1847" s="698"/>
    </row>
    <row r="1848" spans="1:8">
      <c r="A1848" s="183" t="s">
        <v>15219</v>
      </c>
    </row>
    <row r="1849" spans="1:8">
      <c r="E1849" s="206">
        <v>144</v>
      </c>
      <c r="F1849" s="206">
        <v>2906</v>
      </c>
      <c r="G1849" s="183" t="s">
        <v>14908</v>
      </c>
      <c r="H1849" s="183" t="s">
        <v>15222</v>
      </c>
    </row>
    <row r="1850" spans="1:8">
      <c r="E1850" s="206">
        <v>30</v>
      </c>
      <c r="F1850" s="206">
        <v>2876</v>
      </c>
      <c r="G1850" s="183" t="s">
        <v>14908</v>
      </c>
      <c r="H1850" s="183" t="s">
        <v>15222</v>
      </c>
    </row>
    <row r="1851" spans="1:8">
      <c r="E1851" s="206"/>
      <c r="F1851" s="206"/>
      <c r="G1851" s="206"/>
    </row>
    <row r="1852" spans="1:8">
      <c r="A1852" s="183" t="s">
        <v>15223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15028</v>
      </c>
      <c r="H1853" s="183" t="s">
        <v>15224</v>
      </c>
    </row>
    <row r="1854" spans="1:8">
      <c r="E1854" s="703"/>
      <c r="F1854" s="703"/>
      <c r="G1854" s="703"/>
      <c r="H1854" s="703"/>
    </row>
    <row r="1855" spans="1:8">
      <c r="A1855" s="183" t="s">
        <v>15225</v>
      </c>
    </row>
    <row r="1856" spans="1:8">
      <c r="C1856" s="183">
        <v>17000</v>
      </c>
      <c r="H1856" s="183" t="s">
        <v>15226</v>
      </c>
    </row>
    <row r="1858" spans="1:8">
      <c r="A1858" s="183" t="s">
        <v>15227</v>
      </c>
      <c r="E1858" s="703"/>
      <c r="F1858" s="703"/>
      <c r="G1858" s="703"/>
    </row>
    <row r="1859" spans="1:8">
      <c r="C1859" s="183">
        <v>22857</v>
      </c>
      <c r="H1859" s="183" t="s">
        <v>15228</v>
      </c>
    </row>
    <row r="1860" spans="1:8">
      <c r="C1860" s="183">
        <v>12000</v>
      </c>
      <c r="H1860" s="183" t="s">
        <v>15229</v>
      </c>
    </row>
    <row r="1861" spans="1:8">
      <c r="C1861" s="183">
        <v>63352</v>
      </c>
      <c r="H1861" s="183" t="s">
        <v>15230</v>
      </c>
    </row>
    <row r="1862" spans="1:8">
      <c r="E1862" s="703"/>
      <c r="F1862" s="703"/>
      <c r="G1862" s="703"/>
      <c r="H1862" s="703"/>
    </row>
    <row r="1863" spans="1:8">
      <c r="A1863" s="183" t="s">
        <v>15231</v>
      </c>
    </row>
    <row r="1864" spans="1:8">
      <c r="C1864" s="183">
        <v>2176</v>
      </c>
      <c r="H1864" s="183" t="s">
        <v>15232</v>
      </c>
    </row>
    <row r="1866" spans="1:8">
      <c r="A1866" s="183" t="s">
        <v>15233</v>
      </c>
      <c r="E1866" s="703"/>
      <c r="F1866" s="703"/>
      <c r="G1866" s="703"/>
    </row>
    <row r="1867" spans="1:8">
      <c r="E1867" s="206">
        <v>200</v>
      </c>
      <c r="F1867" s="206">
        <v>2658</v>
      </c>
      <c r="G1867" s="183" t="s">
        <v>14908</v>
      </c>
      <c r="H1867" s="183" t="s">
        <v>15234</v>
      </c>
    </row>
    <row r="1868" spans="1:8">
      <c r="E1868" s="206">
        <v>200</v>
      </c>
      <c r="F1868" s="206">
        <v>2458</v>
      </c>
      <c r="G1868" s="183" t="s">
        <v>14908</v>
      </c>
      <c r="H1868" s="183" t="s">
        <v>15234</v>
      </c>
    </row>
    <row r="1869" spans="1:8">
      <c r="E1869" s="206"/>
      <c r="F1869" s="206"/>
    </row>
    <row r="1870" spans="1:8">
      <c r="A1870" s="183" t="s">
        <v>15235</v>
      </c>
      <c r="E1870" s="703"/>
      <c r="F1870" s="703"/>
      <c r="G1870" s="703"/>
    </row>
    <row r="1871" spans="1:8">
      <c r="E1871" s="206">
        <v>300</v>
      </c>
      <c r="F1871" s="206">
        <v>2158</v>
      </c>
      <c r="G1871" s="183" t="s">
        <v>14908</v>
      </c>
      <c r="H1871" s="183" t="s">
        <v>15236</v>
      </c>
    </row>
    <row r="1872" spans="1:8">
      <c r="E1872" s="206">
        <v>300</v>
      </c>
      <c r="F1872" s="206">
        <v>1858</v>
      </c>
      <c r="G1872" s="183" t="s">
        <v>14908</v>
      </c>
      <c r="H1872" s="183" t="s">
        <v>15236</v>
      </c>
    </row>
    <row r="1873" spans="1:8">
      <c r="E1873" s="206"/>
      <c r="F1873" s="206"/>
    </row>
    <row r="1874" spans="1:8">
      <c r="A1874" s="183" t="s">
        <v>15237</v>
      </c>
      <c r="E1874" s="703"/>
      <c r="F1874" s="703"/>
      <c r="G1874" s="703"/>
    </row>
    <row r="1875" spans="1:8">
      <c r="E1875" s="206">
        <v>130</v>
      </c>
      <c r="F1875" s="206">
        <v>1728</v>
      </c>
      <c r="G1875" s="183" t="s">
        <v>14908</v>
      </c>
      <c r="H1875" s="183" t="s">
        <v>15238</v>
      </c>
    </row>
    <row r="1876" spans="1:8">
      <c r="E1876" s="206">
        <v>120</v>
      </c>
      <c r="F1876" s="206">
        <v>1608</v>
      </c>
      <c r="G1876" s="183" t="s">
        <v>14908</v>
      </c>
      <c r="H1876" s="183" t="s">
        <v>15238</v>
      </c>
    </row>
    <row r="1877" spans="1:8">
      <c r="E1877" s="703"/>
      <c r="F1877" s="703"/>
      <c r="G1877" s="703"/>
    </row>
    <row r="1878" spans="1:8">
      <c r="A1878" s="183" t="s">
        <v>15239</v>
      </c>
      <c r="E1878" s="703"/>
      <c r="F1878" s="703"/>
      <c r="G1878" s="703"/>
    </row>
    <row r="1879" spans="1:8">
      <c r="E1879" s="183">
        <v>40</v>
      </c>
      <c r="F1879" s="206">
        <v>1568</v>
      </c>
      <c r="G1879" s="183" t="s">
        <v>14844</v>
      </c>
      <c r="H1879" s="183" t="s">
        <v>15240</v>
      </c>
    </row>
    <row r="1880" spans="1:8">
      <c r="E1880" s="206">
        <v>45</v>
      </c>
      <c r="F1880" s="206">
        <v>1523</v>
      </c>
      <c r="G1880" s="183" t="s">
        <v>14908</v>
      </c>
      <c r="H1880" s="183" t="s">
        <v>15241</v>
      </c>
    </row>
    <row r="1881" spans="1:8">
      <c r="E1881" s="206"/>
      <c r="F1881" s="206"/>
    </row>
    <row r="1882" spans="1:8">
      <c r="A1882" s="183" t="s">
        <v>15242</v>
      </c>
      <c r="E1882" s="703"/>
      <c r="F1882" s="703"/>
      <c r="G1882" s="703"/>
    </row>
    <row r="1883" spans="1:8">
      <c r="E1883" s="206">
        <v>230</v>
      </c>
      <c r="F1883" s="206">
        <v>1293</v>
      </c>
      <c r="G1883" s="183" t="s">
        <v>14908</v>
      </c>
      <c r="H1883" s="183" t="s">
        <v>15243</v>
      </c>
    </row>
    <row r="1884" spans="1:8">
      <c r="E1884" s="206">
        <v>240</v>
      </c>
      <c r="F1884" s="206">
        <v>1053</v>
      </c>
      <c r="G1884" s="183" t="s">
        <v>14908</v>
      </c>
      <c r="H1884" s="183" t="s">
        <v>15244</v>
      </c>
    </row>
    <row r="1885" spans="1:8">
      <c r="E1885" s="703"/>
      <c r="F1885" s="703"/>
      <c r="G1885" s="703"/>
      <c r="H1885" s="703"/>
    </row>
    <row r="1886" spans="1:8">
      <c r="A1886" s="183" t="s">
        <v>15245</v>
      </c>
      <c r="E1886" s="703"/>
      <c r="F1886" s="703"/>
      <c r="G1886" s="703"/>
      <c r="H1886" s="703"/>
    </row>
    <row r="1887" spans="1:8">
      <c r="D1887" s="183">
        <v>5000</v>
      </c>
      <c r="E1887" s="703"/>
      <c r="F1887" s="206">
        <v>6053</v>
      </c>
      <c r="G1887" s="703"/>
      <c r="H1887" s="183" t="s">
        <v>15107</v>
      </c>
    </row>
    <row r="1888" spans="1:8">
      <c r="E1888" s="206">
        <v>216</v>
      </c>
      <c r="F1888" s="206">
        <v>5837</v>
      </c>
      <c r="G1888" s="183" t="s">
        <v>14996</v>
      </c>
      <c r="H1888" s="183" t="s">
        <v>15246</v>
      </c>
    </row>
    <row r="1889" spans="1:8">
      <c r="E1889" s="703"/>
      <c r="F1889" s="703"/>
      <c r="G1889" s="703"/>
      <c r="H1889" s="703"/>
    </row>
    <row r="1890" spans="1:8" ht="132">
      <c r="E1890" s="703"/>
      <c r="F1890" s="703"/>
      <c r="G1890" s="703"/>
      <c r="H1890" s="698" t="s">
        <v>15247</v>
      </c>
    </row>
    <row r="1891" spans="1:8">
      <c r="E1891" s="703"/>
      <c r="F1891" s="703"/>
      <c r="G1891" s="703"/>
      <c r="H1891" s="703"/>
    </row>
    <row r="1892" spans="1:8">
      <c r="A1892" s="183" t="s">
        <v>15248</v>
      </c>
      <c r="E1892" s="703"/>
      <c r="F1892" s="703"/>
      <c r="G1892" s="703"/>
      <c r="H1892" s="703"/>
    </row>
    <row r="1893" spans="1:8">
      <c r="E1893" s="206">
        <v>1205</v>
      </c>
      <c r="F1893" s="206">
        <v>4632</v>
      </c>
      <c r="G1893" s="183" t="s">
        <v>15249</v>
      </c>
      <c r="H1893" s="183" t="s">
        <v>15250</v>
      </c>
    </row>
    <row r="1894" spans="1:8">
      <c r="E1894" s="703"/>
      <c r="F1894" s="703"/>
      <c r="G1894" s="703"/>
      <c r="H1894" s="703"/>
    </row>
    <row r="1895" spans="1:8">
      <c r="A1895" s="183" t="s">
        <v>15251</v>
      </c>
      <c r="E1895" s="703"/>
      <c r="F1895" s="703"/>
      <c r="G1895" s="703"/>
      <c r="H1895" s="703"/>
    </row>
    <row r="1896" spans="1:8">
      <c r="E1896" s="206">
        <v>188</v>
      </c>
      <c r="F1896" s="206">
        <v>4444</v>
      </c>
      <c r="G1896" s="206" t="s">
        <v>15252</v>
      </c>
      <c r="H1896" s="183" t="s">
        <v>15253</v>
      </c>
    </row>
    <row r="1897" spans="1:8">
      <c r="E1897" s="703"/>
      <c r="F1897" s="703"/>
      <c r="G1897" s="703"/>
      <c r="H1897" s="703"/>
    </row>
    <row r="1898" spans="1:8" ht="297">
      <c r="A1898" s="183" t="s">
        <v>15254</v>
      </c>
      <c r="C1898" s="183">
        <v>200000</v>
      </c>
      <c r="H1898" s="698" t="s">
        <v>15255</v>
      </c>
    </row>
    <row r="1899" spans="1:8">
      <c r="C1899" s="183">
        <v>17000</v>
      </c>
      <c r="H1899" s="183" t="s">
        <v>15256</v>
      </c>
    </row>
    <row r="1900" spans="1:8">
      <c r="H1900" s="698"/>
    </row>
    <row r="1901" spans="1:8">
      <c r="A1901" s="183" t="s">
        <v>15257</v>
      </c>
      <c r="E1901" s="703"/>
      <c r="F1901" s="703"/>
      <c r="G1901" s="703"/>
    </row>
    <row r="1902" spans="1:8">
      <c r="C1902" s="183">
        <v>22857</v>
      </c>
      <c r="H1902" s="183" t="s">
        <v>15258</v>
      </c>
    </row>
    <row r="1903" spans="1:8">
      <c r="C1903" s="183">
        <v>15000</v>
      </c>
      <c r="H1903" s="183" t="s">
        <v>15259</v>
      </c>
    </row>
    <row r="1904" spans="1:8">
      <c r="C1904" s="183">
        <v>51000</v>
      </c>
      <c r="H1904" s="183" t="s">
        <v>15260</v>
      </c>
    </row>
    <row r="1905" spans="1:8">
      <c r="C1905" s="183">
        <v>63248</v>
      </c>
      <c r="H1905" s="183" t="s">
        <v>15261</v>
      </c>
    </row>
    <row r="1906" spans="1:8">
      <c r="C1906" s="183">
        <v>30000</v>
      </c>
      <c r="H1906" s="183" t="s">
        <v>15262</v>
      </c>
    </row>
    <row r="1907" spans="1:8">
      <c r="E1907" s="703"/>
      <c r="F1907" s="703"/>
      <c r="G1907" s="703"/>
      <c r="H1907" s="703"/>
    </row>
    <row r="1908" spans="1:8">
      <c r="A1908" s="183" t="s">
        <v>15263</v>
      </c>
      <c r="E1908" s="703"/>
      <c r="F1908" s="703"/>
      <c r="G1908" s="703"/>
      <c r="H1908" s="703"/>
    </row>
    <row r="1909" spans="1:8">
      <c r="C1909" s="183">
        <v>40519</v>
      </c>
      <c r="H1909" s="183" t="s">
        <v>15264</v>
      </c>
    </row>
    <row r="1910" spans="1:8">
      <c r="E1910" s="206">
        <v>40</v>
      </c>
      <c r="F1910" s="206">
        <v>4404</v>
      </c>
      <c r="G1910" s="183" t="s">
        <v>14856</v>
      </c>
      <c r="H1910" s="183" t="s">
        <v>15265</v>
      </c>
    </row>
    <row r="1911" spans="1:8">
      <c r="E1911" s="206">
        <v>40</v>
      </c>
      <c r="F1911" s="206">
        <v>4364</v>
      </c>
      <c r="G1911" s="183" t="s">
        <v>14856</v>
      </c>
      <c r="H1911" s="183" t="s">
        <v>15266</v>
      </c>
    </row>
    <row r="1912" spans="1:8">
      <c r="E1912" s="206">
        <v>30</v>
      </c>
      <c r="F1912" s="206">
        <v>4334</v>
      </c>
      <c r="G1912" s="206" t="s">
        <v>14795</v>
      </c>
      <c r="H1912" s="183" t="s">
        <v>15267</v>
      </c>
    </row>
    <row r="1913" spans="1:8">
      <c r="E1913" s="206">
        <v>31</v>
      </c>
      <c r="F1913" s="206">
        <v>4303</v>
      </c>
      <c r="G1913" s="183" t="s">
        <v>14806</v>
      </c>
      <c r="H1913" s="183" t="s">
        <v>15268</v>
      </c>
    </row>
    <row r="1914" spans="1:8">
      <c r="E1914" s="206">
        <v>31</v>
      </c>
      <c r="F1914" s="206">
        <v>4272</v>
      </c>
      <c r="G1914" s="183" t="s">
        <v>14806</v>
      </c>
      <c r="H1914" s="183" t="s">
        <v>15269</v>
      </c>
    </row>
    <row r="1915" spans="1:8">
      <c r="E1915" s="183">
        <v>300</v>
      </c>
      <c r="F1915" s="206">
        <v>3972</v>
      </c>
      <c r="G1915" s="183" t="s">
        <v>15270</v>
      </c>
      <c r="H1915" s="183" t="s">
        <v>14481</v>
      </c>
    </row>
    <row r="1916" spans="1:8" s="206" customFormat="1">
      <c r="H1916" s="710" t="s">
        <v>15271</v>
      </c>
    </row>
    <row r="1917" spans="1:8">
      <c r="E1917" s="703"/>
      <c r="F1917" s="703"/>
      <c r="G1917" s="703"/>
      <c r="H1917" s="703"/>
    </row>
    <row r="1918" spans="1:8">
      <c r="A1918" s="183" t="s">
        <v>15272</v>
      </c>
      <c r="E1918" s="703"/>
      <c r="F1918" s="703"/>
      <c r="G1918" s="703"/>
      <c r="H1918" s="703"/>
    </row>
    <row r="1919" spans="1:8">
      <c r="E1919" s="206">
        <v>1205</v>
      </c>
      <c r="F1919" s="206">
        <v>2767</v>
      </c>
      <c r="G1919" s="183" t="s">
        <v>15273</v>
      </c>
      <c r="H1919" s="183" t="s">
        <v>15274</v>
      </c>
    </row>
    <row r="1920" spans="1:8">
      <c r="E1920" s="703"/>
      <c r="F1920" s="703"/>
      <c r="G1920" s="703"/>
      <c r="H1920" s="703"/>
    </row>
    <row r="1921" spans="1:8">
      <c r="A1921" s="183" t="s">
        <v>15275</v>
      </c>
      <c r="E1921" s="703"/>
      <c r="F1921" s="703"/>
      <c r="G1921" s="703"/>
      <c r="H1921" s="703"/>
    </row>
    <row r="1922" spans="1:8" s="206" customFormat="1" ht="49.5">
      <c r="C1922" s="206">
        <v>190400</v>
      </c>
      <c r="H1922" s="698" t="s">
        <v>15276</v>
      </c>
    </row>
    <row r="1923" spans="1:8">
      <c r="E1923" s="703"/>
      <c r="F1923" s="703"/>
      <c r="G1923" s="703"/>
      <c r="H1923" s="703"/>
    </row>
    <row r="1924" spans="1:8">
      <c r="A1924" s="183" t="s">
        <v>15277</v>
      </c>
      <c r="E1924" s="703"/>
      <c r="F1924" s="703"/>
      <c r="G1924" s="703"/>
      <c r="H1924" s="703"/>
    </row>
    <row r="1925" spans="1:8">
      <c r="D1925" s="183">
        <v>46</v>
      </c>
      <c r="E1925" s="206"/>
      <c r="F1925" s="206">
        <v>2813</v>
      </c>
      <c r="H1925" s="183" t="s">
        <v>15278</v>
      </c>
    </row>
    <row r="1926" spans="1:8" s="206" customFormat="1">
      <c r="E1926" s="206">
        <v>48</v>
      </c>
      <c r="F1926" s="206">
        <v>2765</v>
      </c>
      <c r="G1926" s="183" t="s">
        <v>14806</v>
      </c>
      <c r="H1926" s="183" t="s">
        <v>15279</v>
      </c>
    </row>
    <row r="1927" spans="1:8">
      <c r="E1927" s="206">
        <v>18</v>
      </c>
      <c r="F1927" s="206">
        <v>2747</v>
      </c>
      <c r="G1927" s="183" t="s">
        <v>14795</v>
      </c>
      <c r="H1927" s="183" t="s">
        <v>15280</v>
      </c>
    </row>
    <row r="1928" spans="1:8">
      <c r="E1928" s="703"/>
      <c r="F1928" s="703"/>
      <c r="G1928" s="703"/>
      <c r="H1928" s="703"/>
    </row>
    <row r="1929" spans="1:8">
      <c r="A1929" s="183" t="s">
        <v>15281</v>
      </c>
    </row>
    <row r="1930" spans="1:8">
      <c r="C1930" s="183">
        <v>17000</v>
      </c>
      <c r="H1930" s="183" t="s">
        <v>15282</v>
      </c>
    </row>
    <row r="1931" spans="1:8">
      <c r="E1931" s="183">
        <v>50</v>
      </c>
      <c r="F1931" s="206">
        <v>2697</v>
      </c>
      <c r="G1931" s="183" t="s">
        <v>14826</v>
      </c>
      <c r="H1931" s="183" t="s">
        <v>15283</v>
      </c>
    </row>
    <row r="1932" spans="1:8">
      <c r="H1932" s="698"/>
    </row>
    <row r="1933" spans="1:8">
      <c r="A1933" s="183" t="s">
        <v>15284</v>
      </c>
      <c r="E1933" s="703"/>
      <c r="F1933" s="703"/>
      <c r="G1933" s="703"/>
    </row>
    <row r="1934" spans="1:8">
      <c r="C1934" s="183">
        <v>22857</v>
      </c>
      <c r="H1934" s="183" t="s">
        <v>15258</v>
      </c>
    </row>
    <row r="1935" spans="1:8">
      <c r="C1935" s="183">
        <v>33248</v>
      </c>
      <c r="H1935" s="183" t="s">
        <v>15285</v>
      </c>
    </row>
    <row r="1936" spans="1:8">
      <c r="E1936" s="703"/>
      <c r="F1936" s="703"/>
      <c r="G1936" s="703"/>
      <c r="H1936" s="703" t="s">
        <v>15286</v>
      </c>
    </row>
    <row r="1937" spans="1:8">
      <c r="C1937" s="183">
        <v>2558</v>
      </c>
      <c r="H1937" s="183" t="s">
        <v>15287</v>
      </c>
    </row>
    <row r="1938" spans="1:8">
      <c r="E1938" s="703"/>
      <c r="F1938" s="703"/>
      <c r="G1938" s="703"/>
    </row>
    <row r="1939" spans="1:8">
      <c r="A1939" s="183" t="s">
        <v>15288</v>
      </c>
    </row>
    <row r="1940" spans="1:8">
      <c r="E1940" s="183">
        <v>200</v>
      </c>
      <c r="F1940" s="206">
        <v>2497</v>
      </c>
      <c r="G1940" s="183" t="s">
        <v>14844</v>
      </c>
      <c r="H1940" s="183" t="s">
        <v>15289</v>
      </c>
    </row>
    <row r="1941" spans="1:8">
      <c r="C1941" s="183">
        <v>15000</v>
      </c>
      <c r="H1941" s="183" t="s">
        <v>15285</v>
      </c>
    </row>
    <row r="1942" spans="1:8">
      <c r="E1942" s="703"/>
      <c r="F1942" s="703"/>
      <c r="G1942" s="703"/>
      <c r="H1942" s="703" t="s">
        <v>15290</v>
      </c>
    </row>
    <row r="1943" spans="1:8">
      <c r="E1943" s="703"/>
      <c r="F1943" s="703"/>
      <c r="G1943" s="703"/>
    </row>
    <row r="1944" spans="1:8">
      <c r="A1944" s="183" t="s">
        <v>15291</v>
      </c>
    </row>
    <row r="1945" spans="1:8">
      <c r="E1945" s="183">
        <v>45</v>
      </c>
      <c r="F1945" s="183">
        <v>2452</v>
      </c>
      <c r="G1945" s="183" t="s">
        <v>14826</v>
      </c>
      <c r="H1945" s="183" t="s">
        <v>15292</v>
      </c>
    </row>
    <row r="1947" spans="1:8">
      <c r="A1947" s="183" t="s">
        <v>15293</v>
      </c>
    </row>
    <row r="1948" spans="1:8">
      <c r="C1948" s="183">
        <v>28733</v>
      </c>
      <c r="H1948" s="183" t="s">
        <v>15294</v>
      </c>
    </row>
    <row r="1949" spans="1:8">
      <c r="C1949" s="183">
        <v>15000</v>
      </c>
      <c r="H1949" s="183" t="s">
        <v>15285</v>
      </c>
    </row>
    <row r="1950" spans="1:8">
      <c r="E1950" s="703"/>
      <c r="F1950" s="703"/>
      <c r="G1950" s="703"/>
      <c r="H1950" s="703" t="s">
        <v>15295</v>
      </c>
    </row>
    <row r="1951" spans="1:8">
      <c r="E1951" s="703"/>
      <c r="F1951" s="703"/>
      <c r="G1951" s="703"/>
      <c r="H1951" s="703"/>
    </row>
    <row r="1952" spans="1:8">
      <c r="A1952" s="183" t="s">
        <v>15296</v>
      </c>
    </row>
    <row r="1953" spans="1:8">
      <c r="E1953" s="206">
        <v>209</v>
      </c>
      <c r="F1953" s="206">
        <v>2243</v>
      </c>
      <c r="G1953" s="206" t="s">
        <v>14819</v>
      </c>
      <c r="H1953" s="183" t="s">
        <v>15297</v>
      </c>
    </row>
    <row r="1954" spans="1:8" s="206" customFormat="1">
      <c r="E1954" s="206">
        <v>1205</v>
      </c>
      <c r="F1954" s="206">
        <v>1038</v>
      </c>
      <c r="G1954" s="183" t="s">
        <v>14813</v>
      </c>
      <c r="H1954" s="183" t="s">
        <v>15298</v>
      </c>
    </row>
    <row r="1955" spans="1:8">
      <c r="E1955" s="703"/>
      <c r="F1955" s="703"/>
      <c r="G1955" s="703"/>
    </row>
    <row r="1956" spans="1:8">
      <c r="A1956" s="183" t="s">
        <v>15299</v>
      </c>
    </row>
    <row r="1957" spans="1:8">
      <c r="E1957" s="183">
        <v>35</v>
      </c>
      <c r="F1957" s="183">
        <v>1003</v>
      </c>
      <c r="G1957" s="183" t="s">
        <v>13816</v>
      </c>
      <c r="H1957" s="183" t="s">
        <v>15300</v>
      </c>
    </row>
    <row r="1958" spans="1:8">
      <c r="D1958" s="183">
        <v>5000</v>
      </c>
      <c r="E1958" s="703"/>
      <c r="F1958" s="206">
        <v>6003</v>
      </c>
      <c r="G1958" s="703"/>
      <c r="H1958" s="183" t="s">
        <v>14189</v>
      </c>
    </row>
    <row r="1959" spans="1:8">
      <c r="E1959" s="703"/>
      <c r="F1959" s="703"/>
      <c r="G1959" s="703"/>
      <c r="H1959" s="703"/>
    </row>
    <row r="1960" spans="1:8">
      <c r="A1960" s="183" t="s">
        <v>15301</v>
      </c>
    </row>
    <row r="1961" spans="1:8">
      <c r="C1961" s="183">
        <v>17000</v>
      </c>
      <c r="H1961" s="183" t="s">
        <v>15302</v>
      </c>
    </row>
    <row r="1962" spans="1:8">
      <c r="E1962" s="206">
        <v>100</v>
      </c>
      <c r="F1962" s="206">
        <v>5903</v>
      </c>
      <c r="G1962" s="183" t="s">
        <v>14806</v>
      </c>
      <c r="H1962" s="183" t="s">
        <v>15303</v>
      </c>
    </row>
    <row r="1963" spans="1:8">
      <c r="H1963" s="698"/>
    </row>
    <row r="1964" spans="1:8">
      <c r="A1964" s="183" t="s">
        <v>15304</v>
      </c>
      <c r="E1964" s="703"/>
      <c r="F1964" s="703"/>
      <c r="G1964" s="703"/>
    </row>
    <row r="1965" spans="1:8">
      <c r="C1965" s="183">
        <v>22857</v>
      </c>
      <c r="H1965" s="183" t="s">
        <v>15305</v>
      </c>
    </row>
    <row r="1966" spans="1:8">
      <c r="C1966" s="183">
        <v>36500</v>
      </c>
      <c r="H1966" s="183" t="s">
        <v>15306</v>
      </c>
    </row>
    <row r="1967" spans="1:8">
      <c r="C1967" s="183">
        <v>63248</v>
      </c>
      <c r="H1967" s="183" t="s">
        <v>15307</v>
      </c>
    </row>
    <row r="1968" spans="1:8">
      <c r="E1968" s="703"/>
      <c r="F1968" s="703"/>
      <c r="G1968" s="703"/>
      <c r="H1968" s="703"/>
    </row>
    <row r="1969" spans="1:8">
      <c r="E1969" s="206"/>
      <c r="F1969" s="206"/>
    </row>
    <row r="1970" spans="1:8">
      <c r="A1970" s="183" t="s">
        <v>15308</v>
      </c>
      <c r="E1970" s="703"/>
      <c r="F1970" s="703"/>
      <c r="G1970" s="703"/>
    </row>
    <row r="1971" spans="1:8">
      <c r="E1971" s="206">
        <v>100</v>
      </c>
      <c r="F1971" s="206">
        <v>5803</v>
      </c>
      <c r="G1971" s="183" t="s">
        <v>15309</v>
      </c>
      <c r="H1971" s="183" t="s">
        <v>15310</v>
      </c>
    </row>
    <row r="1972" spans="1:8">
      <c r="E1972" s="206">
        <v>90</v>
      </c>
      <c r="F1972" s="206">
        <v>5713</v>
      </c>
      <c r="G1972" s="183" t="s">
        <v>14806</v>
      </c>
      <c r="H1972" s="183" t="s">
        <v>15310</v>
      </c>
    </row>
    <row r="1974" spans="1:8">
      <c r="A1974" s="183" t="s">
        <v>15311</v>
      </c>
      <c r="E1974" s="703"/>
      <c r="F1974" s="703"/>
      <c r="G1974" s="703"/>
    </row>
    <row r="1975" spans="1:8">
      <c r="E1975" s="183">
        <v>500</v>
      </c>
      <c r="F1975" s="206">
        <v>5213</v>
      </c>
      <c r="G1975" s="183" t="s">
        <v>13816</v>
      </c>
      <c r="H1975" s="183" t="s">
        <v>15312</v>
      </c>
    </row>
    <row r="1976" spans="1:8">
      <c r="E1976" s="183">
        <v>45</v>
      </c>
      <c r="F1976" s="183">
        <v>5168</v>
      </c>
      <c r="G1976" s="183" t="s">
        <v>14826</v>
      </c>
      <c r="H1976" s="183" t="s">
        <v>15313</v>
      </c>
    </row>
    <row r="1977" spans="1:8" s="206" customFormat="1">
      <c r="E1977" s="206">
        <v>32</v>
      </c>
      <c r="F1977" s="206">
        <v>5136</v>
      </c>
      <c r="G1977" s="183" t="s">
        <v>15309</v>
      </c>
      <c r="H1977" s="183" t="s">
        <v>15279</v>
      </c>
    </row>
    <row r="1978" spans="1:8">
      <c r="A1978" s="183" t="s">
        <v>15314</v>
      </c>
      <c r="E1978" s="703"/>
      <c r="F1978" s="703"/>
      <c r="G1978" s="703"/>
    </row>
    <row r="1979" spans="1:8">
      <c r="E1979" s="206">
        <v>35</v>
      </c>
      <c r="F1979" s="206">
        <v>5101</v>
      </c>
      <c r="G1979" s="183" t="s">
        <v>14806</v>
      </c>
      <c r="H1979" s="183" t="s">
        <v>15315</v>
      </c>
    </row>
    <row r="1980" spans="1:8">
      <c r="E1980" s="206">
        <v>70</v>
      </c>
      <c r="F1980" s="206">
        <v>5031</v>
      </c>
      <c r="G1980" s="183" t="s">
        <v>14806</v>
      </c>
      <c r="H1980" s="183" t="s">
        <v>15316</v>
      </c>
    </row>
    <row r="1981" spans="1:8">
      <c r="E1981" s="206">
        <v>300</v>
      </c>
      <c r="F1981" s="206">
        <v>4731</v>
      </c>
      <c r="G1981" s="183" t="s">
        <v>14806</v>
      </c>
      <c r="H1981" s="183" t="s">
        <v>15317</v>
      </c>
    </row>
    <row r="1982" spans="1:8">
      <c r="E1982" s="703"/>
      <c r="F1982" s="703"/>
      <c r="G1982" s="703"/>
      <c r="H1982" s="703"/>
    </row>
    <row r="1983" spans="1:8">
      <c r="A1983" s="183" t="s">
        <v>15318</v>
      </c>
      <c r="E1983" s="703"/>
      <c r="F1983" s="703"/>
      <c r="G1983" s="703"/>
      <c r="H1983" s="703"/>
    </row>
    <row r="1984" spans="1:8">
      <c r="E1984" s="206">
        <v>1205</v>
      </c>
      <c r="F1984" s="206">
        <v>3526</v>
      </c>
      <c r="G1984" s="183" t="s">
        <v>14813</v>
      </c>
      <c r="H1984" s="183" t="s">
        <v>15319</v>
      </c>
    </row>
    <row r="1986" spans="1:8">
      <c r="A1986" s="183" t="s">
        <v>15320</v>
      </c>
    </row>
    <row r="1987" spans="1:8">
      <c r="E1987" s="183">
        <v>100</v>
      </c>
      <c r="F1987" s="183">
        <v>3426</v>
      </c>
      <c r="G1987" s="183" t="s">
        <v>14806</v>
      </c>
      <c r="H1987" s="183" t="s">
        <v>15321</v>
      </c>
    </row>
    <row r="1989" spans="1:8">
      <c r="A1989" s="183" t="s">
        <v>15322</v>
      </c>
    </row>
    <row r="1990" spans="1:8">
      <c r="E1990" s="183">
        <v>95</v>
      </c>
      <c r="F1990" s="183">
        <v>3331</v>
      </c>
      <c r="G1990" s="183" t="s">
        <v>14826</v>
      </c>
      <c r="H1990" s="183" t="s">
        <v>15323</v>
      </c>
    </row>
    <row r="1992" spans="1:8">
      <c r="A1992" s="183" t="s">
        <v>15324</v>
      </c>
    </row>
    <row r="1993" spans="1:8">
      <c r="E1993" s="183">
        <v>100</v>
      </c>
      <c r="F1993" s="183">
        <v>3231</v>
      </c>
      <c r="G1993" s="183" t="s">
        <v>14806</v>
      </c>
      <c r="H1993" s="183" t="s">
        <v>15325</v>
      </c>
    </row>
    <row r="1994" spans="1:8">
      <c r="E1994" s="703"/>
      <c r="F1994" s="703"/>
      <c r="G1994" s="703"/>
      <c r="H1994" s="703"/>
    </row>
    <row r="1995" spans="1:8">
      <c r="A1995" s="183" t="s">
        <v>15326</v>
      </c>
    </row>
    <row r="1996" spans="1:8">
      <c r="C1996" s="183">
        <v>17000</v>
      </c>
      <c r="H1996" s="183" t="s">
        <v>15327</v>
      </c>
    </row>
    <row r="1997" spans="1:8">
      <c r="C1997" s="183">
        <v>24968</v>
      </c>
      <c r="H1997" s="183" t="s">
        <v>15328</v>
      </c>
    </row>
    <row r="1998" spans="1:8">
      <c r="E1998" s="703"/>
      <c r="F1998" s="703"/>
      <c r="G1998" s="703"/>
    </row>
    <row r="1999" spans="1:8">
      <c r="A1999" s="183" t="s">
        <v>15329</v>
      </c>
    </row>
    <row r="2000" spans="1:8" ht="49.5">
      <c r="C2000" s="183">
        <v>39000</v>
      </c>
      <c r="H2000" s="698" t="s">
        <v>15330</v>
      </c>
    </row>
    <row r="2001" spans="1:8">
      <c r="H2001" s="698"/>
    </row>
    <row r="2002" spans="1:8">
      <c r="A2002" s="183" t="s">
        <v>15331</v>
      </c>
      <c r="E2002" s="703"/>
      <c r="F2002" s="703"/>
      <c r="G2002" s="703"/>
    </row>
    <row r="2003" spans="1:8">
      <c r="C2003" s="183">
        <v>22827</v>
      </c>
      <c r="H2003" s="183" t="s">
        <v>15332</v>
      </c>
    </row>
    <row r="2004" spans="1:8">
      <c r="C2004" s="183">
        <v>22000</v>
      </c>
      <c r="H2004" s="183" t="s">
        <v>15333</v>
      </c>
    </row>
    <row r="2005" spans="1:8">
      <c r="C2005" s="183">
        <v>33248</v>
      </c>
      <c r="H2005" s="183" t="s">
        <v>15334</v>
      </c>
    </row>
    <row r="2006" spans="1:8">
      <c r="E2006" s="183">
        <v>100</v>
      </c>
      <c r="F2006" s="183">
        <v>3131</v>
      </c>
      <c r="G2006" s="183" t="s">
        <v>14806</v>
      </c>
      <c r="H2006" s="183" t="s">
        <v>15335</v>
      </c>
    </row>
    <row r="2007" spans="1:8">
      <c r="H2007" s="698"/>
    </row>
    <row r="2008" spans="1:8">
      <c r="A2008" s="183" t="s">
        <v>15336</v>
      </c>
      <c r="E2008" s="703"/>
      <c r="F2008" s="703"/>
      <c r="G2008" s="703"/>
    </row>
    <row r="2009" spans="1:8">
      <c r="C2009" s="183">
        <v>30000</v>
      </c>
      <c r="H2009" s="183" t="s">
        <v>15337</v>
      </c>
    </row>
    <row r="2010" spans="1:8">
      <c r="C2010" s="183">
        <v>11877</v>
      </c>
      <c r="H2010" s="183" t="s">
        <v>15338</v>
      </c>
    </row>
    <row r="2011" spans="1:8">
      <c r="E2011" s="703"/>
      <c r="F2011" s="703"/>
      <c r="G2011" s="703"/>
      <c r="H2011" s="703"/>
    </row>
    <row r="2012" spans="1:8">
      <c r="A2012" s="183" t="s">
        <v>15339</v>
      </c>
      <c r="E2012" s="703"/>
      <c r="F2012" s="703"/>
      <c r="G2012" s="703"/>
    </row>
    <row r="2013" spans="1:8" ht="99">
      <c r="C2013" s="183">
        <v>240030</v>
      </c>
      <c r="E2013" s="703"/>
      <c r="F2013" s="703"/>
      <c r="G2013" s="703"/>
      <c r="H2013" s="698" t="s">
        <v>15340</v>
      </c>
    </row>
    <row r="2014" spans="1:8">
      <c r="E2014" s="703"/>
      <c r="F2014" s="703"/>
      <c r="G2014" s="703"/>
      <c r="H2014" s="703"/>
    </row>
    <row r="2015" spans="1:8">
      <c r="A2015" s="183" t="s">
        <v>15341</v>
      </c>
      <c r="E2015" s="703"/>
      <c r="F2015" s="703"/>
      <c r="G2015" s="703"/>
      <c r="H2015" s="703"/>
    </row>
    <row r="2016" spans="1:8">
      <c r="E2016" s="206">
        <v>124</v>
      </c>
      <c r="F2016" s="206">
        <v>3007</v>
      </c>
      <c r="G2016" s="183" t="s">
        <v>14856</v>
      </c>
      <c r="H2016" s="183" t="s">
        <v>15342</v>
      </c>
    </row>
    <row r="2017" spans="1:8">
      <c r="E2017" s="703"/>
      <c r="F2017" s="703"/>
      <c r="G2017" s="703"/>
      <c r="H2017" s="703"/>
    </row>
    <row r="2018" spans="1:8">
      <c r="A2018" s="183" t="s">
        <v>15343</v>
      </c>
      <c r="E2018" s="703"/>
      <c r="F2018" s="703"/>
      <c r="G2018" s="703"/>
      <c r="H2018" s="703"/>
    </row>
    <row r="2019" spans="1:8">
      <c r="E2019" s="183">
        <v>96</v>
      </c>
      <c r="F2019" s="183">
        <v>2911</v>
      </c>
      <c r="G2019" s="183" t="s">
        <v>15344</v>
      </c>
      <c r="H2019" s="183" t="s">
        <v>15345</v>
      </c>
    </row>
    <row r="2020" spans="1:8">
      <c r="E2020" s="703"/>
      <c r="F2020" s="703"/>
      <c r="G2020" s="703"/>
      <c r="H2020" s="703"/>
    </row>
    <row r="2021" spans="1:8">
      <c r="E2021" s="703"/>
      <c r="F2021" s="703"/>
      <c r="G2021" s="703"/>
      <c r="H2021" s="703"/>
    </row>
    <row r="2022" spans="1:8">
      <c r="A2022" s="183" t="s">
        <v>15346</v>
      </c>
      <c r="E2022" s="703"/>
      <c r="F2022" s="703"/>
      <c r="G2022" s="703"/>
      <c r="H2022" s="703"/>
    </row>
    <row r="2023" spans="1:8">
      <c r="E2023" s="183">
        <v>1205</v>
      </c>
      <c r="F2023" s="183">
        <v>1706</v>
      </c>
      <c r="G2023" s="183" t="s">
        <v>14813</v>
      </c>
      <c r="H2023" s="183" t="s">
        <v>15347</v>
      </c>
    </row>
    <row r="2024" spans="1:8">
      <c r="E2024" s="703"/>
      <c r="F2024" s="703"/>
      <c r="G2024" s="703"/>
      <c r="H2024" s="703"/>
    </row>
    <row r="2025" spans="1:8">
      <c r="A2025" s="183" t="s">
        <v>15348</v>
      </c>
    </row>
    <row r="2026" spans="1:8">
      <c r="E2026" s="206">
        <v>209</v>
      </c>
      <c r="F2026" s="206">
        <v>1497</v>
      </c>
      <c r="G2026" s="206" t="s">
        <v>14819</v>
      </c>
      <c r="H2026" s="183" t="s">
        <v>15349</v>
      </c>
    </row>
    <row r="2027" spans="1:8">
      <c r="E2027" s="703"/>
      <c r="F2027" s="703"/>
      <c r="G2027" s="703"/>
      <c r="H2027" s="703"/>
    </row>
    <row r="2028" spans="1:8">
      <c r="A2028" s="183" t="s">
        <v>15350</v>
      </c>
    </row>
    <row r="2029" spans="1:8">
      <c r="C2029" s="183">
        <v>17000</v>
      </c>
      <c r="H2029" s="183" t="s">
        <v>15351</v>
      </c>
    </row>
    <row r="2030" spans="1:8">
      <c r="E2030" s="703"/>
      <c r="F2030" s="703"/>
      <c r="G2030" s="703"/>
      <c r="H2030" s="703"/>
    </row>
    <row r="2031" spans="1:8">
      <c r="A2031" s="183" t="s">
        <v>15352</v>
      </c>
      <c r="E2031" s="703"/>
      <c r="F2031" s="703"/>
      <c r="G2031" s="703"/>
      <c r="H2031" s="703"/>
    </row>
    <row r="2032" spans="1:8">
      <c r="C2032" s="183">
        <v>22827</v>
      </c>
      <c r="H2032" s="183" t="s">
        <v>15353</v>
      </c>
    </row>
    <row r="2033" spans="1:8">
      <c r="C2033" s="183">
        <v>63248</v>
      </c>
      <c r="H2033" s="183" t="s">
        <v>15354</v>
      </c>
    </row>
    <row r="2034" spans="1:8">
      <c r="E2034" s="183">
        <v>250</v>
      </c>
      <c r="F2034" s="183">
        <v>1247</v>
      </c>
      <c r="G2034" s="183" t="s">
        <v>14795</v>
      </c>
      <c r="H2034" s="183" t="s">
        <v>15355</v>
      </c>
    </row>
    <row r="2035" spans="1:8">
      <c r="E2035" s="703"/>
      <c r="F2035" s="703"/>
      <c r="G2035" s="703"/>
      <c r="H2035" s="703"/>
    </row>
    <row r="2036" spans="1:8">
      <c r="A2036" s="183" t="s">
        <v>15356</v>
      </c>
      <c r="E2036" s="703"/>
      <c r="F2036" s="703"/>
      <c r="G2036" s="703"/>
      <c r="H2036" s="703"/>
    </row>
    <row r="2037" spans="1:8" s="206" customFormat="1">
      <c r="E2037" s="206">
        <v>32</v>
      </c>
      <c r="F2037" s="206">
        <v>1215</v>
      </c>
      <c r="G2037" s="183" t="s">
        <v>14806</v>
      </c>
      <c r="H2037" s="183" t="s">
        <v>15357</v>
      </c>
    </row>
    <row r="2039" spans="1:8">
      <c r="A2039" s="183" t="s">
        <v>15358</v>
      </c>
      <c r="E2039" s="703"/>
      <c r="F2039" s="703"/>
      <c r="G2039" s="703"/>
    </row>
    <row r="2040" spans="1:8">
      <c r="E2040" s="183">
        <v>60</v>
      </c>
      <c r="F2040" s="183">
        <v>1155</v>
      </c>
      <c r="G2040" s="183" t="s">
        <v>14826</v>
      </c>
      <c r="H2040" s="183" t="s">
        <v>15359</v>
      </c>
    </row>
    <row r="2041" spans="1:8">
      <c r="E2041" s="703"/>
      <c r="F2041" s="703"/>
      <c r="G2041" s="703"/>
      <c r="H2041" s="710" t="s">
        <v>15360</v>
      </c>
    </row>
    <row r="2043" spans="1:8">
      <c r="A2043" s="183" t="s">
        <v>15361</v>
      </c>
      <c r="E2043" s="703"/>
      <c r="F2043" s="703"/>
      <c r="G2043" s="703"/>
    </row>
    <row r="2044" spans="1:8">
      <c r="D2044" s="183">
        <v>5000</v>
      </c>
      <c r="E2044" s="703"/>
      <c r="F2044" s="206">
        <v>6155</v>
      </c>
      <c r="G2044" s="703"/>
      <c r="H2044" s="183" t="s">
        <v>14189</v>
      </c>
    </row>
    <row r="2046" spans="1:8">
      <c r="A2046" s="183" t="s">
        <v>15362</v>
      </c>
      <c r="E2046" s="703"/>
      <c r="F2046" s="703"/>
      <c r="G2046" s="703"/>
    </row>
    <row r="2047" spans="1:8">
      <c r="E2047" s="206">
        <v>255</v>
      </c>
      <c r="F2047" s="206">
        <v>5900</v>
      </c>
      <c r="G2047" s="183" t="s">
        <v>14806</v>
      </c>
      <c r="H2047" s="183" t="s">
        <v>15363</v>
      </c>
    </row>
    <row r="2048" spans="1:8">
      <c r="E2048" s="206">
        <v>235</v>
      </c>
      <c r="F2048" s="206">
        <v>5665</v>
      </c>
      <c r="G2048" s="183" t="s">
        <v>14806</v>
      </c>
      <c r="H2048" s="183" t="s">
        <v>15364</v>
      </c>
    </row>
    <row r="2050" spans="1:8">
      <c r="A2050" s="183" t="s">
        <v>15365</v>
      </c>
      <c r="E2050" s="703"/>
      <c r="F2050" s="703"/>
      <c r="G2050" s="703"/>
    </row>
    <row r="2051" spans="1:8">
      <c r="E2051" s="183">
        <v>32</v>
      </c>
      <c r="F2051" s="183">
        <v>5633</v>
      </c>
      <c r="G2051" s="183" t="s">
        <v>14826</v>
      </c>
      <c r="H2051" s="183" t="s">
        <v>15366</v>
      </c>
    </row>
    <row r="2053" spans="1:8">
      <c r="A2053" s="183" t="s">
        <v>15367</v>
      </c>
      <c r="E2053" s="703"/>
      <c r="F2053" s="703"/>
      <c r="G2053" s="703"/>
    </row>
    <row r="2054" spans="1:8">
      <c r="E2054" s="183">
        <v>35</v>
      </c>
      <c r="F2054" s="183">
        <v>5598</v>
      </c>
      <c r="G2054" s="183" t="s">
        <v>14826</v>
      </c>
      <c r="H2054" s="183" t="s">
        <v>15368</v>
      </c>
    </row>
    <row r="2056" spans="1:8">
      <c r="A2056" s="183" t="s">
        <v>15369</v>
      </c>
      <c r="E2056" s="703"/>
      <c r="F2056" s="703"/>
      <c r="G2056" s="703"/>
    </row>
    <row r="2057" spans="1:8">
      <c r="C2057" s="183">
        <v>27091</v>
      </c>
      <c r="H2057" s="183" t="s">
        <v>15370</v>
      </c>
    </row>
    <row r="2058" spans="1:8">
      <c r="E2058" s="183">
        <v>18</v>
      </c>
      <c r="F2058" s="183">
        <v>5580</v>
      </c>
      <c r="G2058" s="183" t="s">
        <v>14795</v>
      </c>
      <c r="H2058" s="183" t="s">
        <v>15371</v>
      </c>
    </row>
    <row r="2060" spans="1:8">
      <c r="A2060" s="183" t="s">
        <v>15372</v>
      </c>
      <c r="E2060" s="703"/>
      <c r="F2060" s="703"/>
      <c r="G2060" s="703"/>
    </row>
    <row r="2061" spans="1:8">
      <c r="E2061" s="206">
        <v>380</v>
      </c>
      <c r="F2061" s="206">
        <v>5200</v>
      </c>
      <c r="G2061" s="183" t="s">
        <v>14806</v>
      </c>
      <c r="H2061" s="183" t="s">
        <v>15373</v>
      </c>
    </row>
    <row r="2062" spans="1:8">
      <c r="E2062" s="206">
        <v>355</v>
      </c>
      <c r="F2062" s="206">
        <v>4845</v>
      </c>
      <c r="G2062" s="183" t="s">
        <v>14806</v>
      </c>
      <c r="H2062" s="183" t="s">
        <v>15373</v>
      </c>
    </row>
    <row r="2063" spans="1:8">
      <c r="E2063" s="703"/>
      <c r="F2063" s="703"/>
      <c r="G2063" s="703"/>
      <c r="H2063" s="703"/>
    </row>
    <row r="2064" spans="1:8">
      <c r="A2064" s="183" t="s">
        <v>15374</v>
      </c>
    </row>
    <row r="2065" spans="1:8">
      <c r="C2065" s="183">
        <v>17000</v>
      </c>
      <c r="H2065" s="183" t="s">
        <v>15375</v>
      </c>
    </row>
    <row r="2066" spans="1:8">
      <c r="E2066" s="703"/>
      <c r="F2066" s="703"/>
      <c r="G2066" s="703"/>
      <c r="H2066" s="703"/>
    </row>
    <row r="2067" spans="1:8">
      <c r="A2067" s="183" t="s">
        <v>15376</v>
      </c>
      <c r="E2067" s="703"/>
      <c r="F2067" s="703"/>
      <c r="G2067" s="703"/>
    </row>
    <row r="2068" spans="1:8" ht="66">
      <c r="C2068" s="183">
        <v>120030</v>
      </c>
      <c r="E2068" s="703"/>
      <c r="F2068" s="703"/>
      <c r="G2068" s="703"/>
      <c r="H2068" s="698" t="s">
        <v>15377</v>
      </c>
    </row>
    <row r="2069" spans="1:8">
      <c r="E2069" s="703"/>
      <c r="F2069" s="703"/>
      <c r="G2069" s="703"/>
      <c r="H2069" s="703"/>
    </row>
    <row r="2070" spans="1:8" s="711" customFormat="1">
      <c r="A2070" s="711" t="s">
        <v>15378</v>
      </c>
    </row>
    <row r="2071" spans="1:8" s="711" customFormat="1">
      <c r="E2071" s="711">
        <v>47</v>
      </c>
      <c r="F2071" s="711">
        <v>4798</v>
      </c>
      <c r="G2071" s="711" t="s">
        <v>14806</v>
      </c>
      <c r="H2071" s="711" t="s">
        <v>15379</v>
      </c>
    </row>
    <row r="2073" spans="1:8">
      <c r="A2073" s="183" t="s">
        <v>15380</v>
      </c>
      <c r="E2073" s="703"/>
      <c r="F2073" s="703"/>
      <c r="G2073" s="703"/>
    </row>
    <row r="2074" spans="1:8">
      <c r="C2074" s="183">
        <v>22827</v>
      </c>
      <c r="H2074" s="183" t="s">
        <v>15381</v>
      </c>
    </row>
    <row r="2075" spans="1:8">
      <c r="C2075" s="183">
        <v>48800</v>
      </c>
      <c r="H2075" s="183" t="s">
        <v>15382</v>
      </c>
    </row>
    <row r="2076" spans="1:8">
      <c r="C2076" s="183">
        <v>63248</v>
      </c>
      <c r="H2076" s="183" t="s">
        <v>15383</v>
      </c>
    </row>
    <row r="2077" spans="1:8">
      <c r="E2077" s="703"/>
      <c r="F2077" s="703"/>
      <c r="G2077" s="703"/>
      <c r="H2077" s="703"/>
    </row>
    <row r="2078" spans="1:8" s="711" customFormat="1">
      <c r="A2078" s="711" t="s">
        <v>15384</v>
      </c>
    </row>
    <row r="2079" spans="1:8" s="711" customFormat="1">
      <c r="E2079" s="711">
        <v>200</v>
      </c>
      <c r="F2079" s="711">
        <v>4598</v>
      </c>
      <c r="G2079" s="711" t="s">
        <v>15270</v>
      </c>
      <c r="H2079" s="711" t="s">
        <v>15385</v>
      </c>
    </row>
    <row r="2080" spans="1:8">
      <c r="E2080" s="183">
        <v>45</v>
      </c>
      <c r="F2080" s="183">
        <v>4553</v>
      </c>
      <c r="G2080" s="183" t="s">
        <v>14826</v>
      </c>
      <c r="H2080" s="183" t="s">
        <v>15386</v>
      </c>
    </row>
    <row r="2081" spans="1:8">
      <c r="E2081" s="183">
        <v>1205</v>
      </c>
      <c r="F2081" s="183">
        <v>3348</v>
      </c>
      <c r="G2081" s="183" t="s">
        <v>15273</v>
      </c>
      <c r="H2081" s="183" t="s">
        <v>15387</v>
      </c>
    </row>
    <row r="2083" spans="1:8">
      <c r="A2083" s="183" t="s">
        <v>15388</v>
      </c>
    </row>
    <row r="2084" spans="1:8">
      <c r="C2084" s="183">
        <v>22819</v>
      </c>
      <c r="H2084" s="183" t="s">
        <v>15389</v>
      </c>
    </row>
    <row r="2085" spans="1:8">
      <c r="E2085" s="703"/>
      <c r="F2085" s="703"/>
      <c r="G2085" s="703"/>
      <c r="H2085" s="703"/>
    </row>
    <row r="2086" spans="1:8">
      <c r="A2086" s="183" t="s">
        <v>15390</v>
      </c>
      <c r="E2086" s="703"/>
      <c r="F2086" s="703"/>
      <c r="G2086" s="703"/>
      <c r="H2086" s="703"/>
    </row>
    <row r="2087" spans="1:8">
      <c r="E2087" s="206">
        <v>50</v>
      </c>
      <c r="F2087" s="206">
        <v>3298</v>
      </c>
      <c r="G2087" s="183" t="s">
        <v>14795</v>
      </c>
      <c r="H2087" s="183" t="s">
        <v>15391</v>
      </c>
    </row>
    <row r="2088" spans="1:8">
      <c r="E2088" s="183">
        <v>200</v>
      </c>
      <c r="F2088" s="183">
        <v>3098</v>
      </c>
      <c r="G2088" s="183" t="s">
        <v>14806</v>
      </c>
      <c r="H2088" s="183" t="s">
        <v>15392</v>
      </c>
    </row>
    <row r="2090" spans="1:8">
      <c r="A2090" s="183" t="s">
        <v>15393</v>
      </c>
      <c r="E2090" s="703"/>
      <c r="F2090" s="703"/>
      <c r="G2090" s="703"/>
    </row>
    <row r="2091" spans="1:8">
      <c r="E2091" s="206">
        <v>175</v>
      </c>
      <c r="F2091" s="206">
        <v>2923</v>
      </c>
      <c r="G2091" s="183" t="s">
        <v>14806</v>
      </c>
      <c r="H2091" s="183" t="s">
        <v>15394</v>
      </c>
    </row>
    <row r="2092" spans="1:8">
      <c r="E2092" s="206">
        <v>160</v>
      </c>
      <c r="F2092" s="206">
        <v>2763</v>
      </c>
      <c r="G2092" s="183" t="s">
        <v>15309</v>
      </c>
      <c r="H2092" s="183" t="s">
        <v>15394</v>
      </c>
    </row>
    <row r="2094" spans="1:8">
      <c r="A2094" s="183" t="s">
        <v>15395</v>
      </c>
      <c r="E2094" s="703"/>
      <c r="F2094" s="703"/>
      <c r="G2094" s="703"/>
    </row>
    <row r="2095" spans="1:8">
      <c r="E2095" s="206">
        <v>375</v>
      </c>
      <c r="F2095" s="206">
        <v>2388</v>
      </c>
      <c r="G2095" s="183" t="s">
        <v>14806</v>
      </c>
      <c r="H2095" s="183" t="s">
        <v>14447</v>
      </c>
    </row>
    <row r="2096" spans="1:8">
      <c r="E2096" s="206">
        <v>325</v>
      </c>
      <c r="F2096" s="206">
        <v>2063</v>
      </c>
      <c r="G2096" s="183" t="s">
        <v>14806</v>
      </c>
      <c r="H2096" s="183" t="s">
        <v>14447</v>
      </c>
    </row>
    <row r="2098" spans="1:8">
      <c r="A2098" s="183" t="s">
        <v>15396</v>
      </c>
      <c r="E2098" s="703"/>
      <c r="F2098" s="703"/>
      <c r="G2098" s="703"/>
    </row>
    <row r="2099" spans="1:8">
      <c r="E2099" s="206">
        <v>117</v>
      </c>
      <c r="F2099" s="206">
        <v>1946</v>
      </c>
      <c r="G2099" s="183" t="s">
        <v>14856</v>
      </c>
      <c r="H2099" s="183" t="s">
        <v>13991</v>
      </c>
    </row>
    <row r="2100" spans="1:8">
      <c r="E2100" s="206">
        <v>40</v>
      </c>
      <c r="F2100" s="206">
        <v>1906</v>
      </c>
      <c r="G2100" s="183" t="s">
        <v>14856</v>
      </c>
      <c r="H2100" s="183" t="s">
        <v>15266</v>
      </c>
    </row>
    <row r="2102" spans="1:8">
      <c r="A2102" s="183" t="s">
        <v>15397</v>
      </c>
      <c r="E2102" s="703"/>
      <c r="F2102" s="703"/>
      <c r="G2102" s="703"/>
    </row>
    <row r="2103" spans="1:8">
      <c r="E2103" s="206">
        <v>125</v>
      </c>
      <c r="F2103" s="206">
        <v>1781</v>
      </c>
      <c r="G2103" s="183" t="s">
        <v>14856</v>
      </c>
      <c r="H2103" s="183" t="s">
        <v>15398</v>
      </c>
    </row>
    <row r="2104" spans="1:8">
      <c r="E2104" s="206">
        <v>110</v>
      </c>
      <c r="F2104" s="206">
        <v>1671</v>
      </c>
      <c r="G2104" s="183" t="s">
        <v>14856</v>
      </c>
      <c r="H2104" s="183" t="s">
        <v>15266</v>
      </c>
    </row>
    <row r="2105" spans="1:8">
      <c r="E2105" s="183">
        <v>1205</v>
      </c>
      <c r="F2105" s="183">
        <v>466</v>
      </c>
      <c r="G2105" s="183" t="s">
        <v>14813</v>
      </c>
      <c r="H2105" s="183" t="s">
        <v>15399</v>
      </c>
    </row>
    <row r="2106" spans="1:8">
      <c r="D2106" s="183">
        <v>5000</v>
      </c>
      <c r="E2106" s="206"/>
      <c r="F2106" s="206">
        <v>5466</v>
      </c>
      <c r="H2106" s="183" t="s">
        <v>14189</v>
      </c>
    </row>
    <row r="2108" spans="1:8">
      <c r="A2108" s="183" t="s">
        <v>15400</v>
      </c>
      <c r="E2108" s="703"/>
      <c r="F2108" s="703"/>
      <c r="G2108" s="703"/>
    </row>
    <row r="2109" spans="1:8">
      <c r="E2109" s="206">
        <v>71</v>
      </c>
      <c r="F2109" s="206">
        <v>5395</v>
      </c>
      <c r="G2109" s="183" t="s">
        <v>15309</v>
      </c>
      <c r="H2109" s="183" t="s">
        <v>15401</v>
      </c>
    </row>
    <row r="2110" spans="1:8">
      <c r="E2110" s="206">
        <v>160</v>
      </c>
      <c r="F2110" s="206">
        <v>5235</v>
      </c>
      <c r="G2110" s="183" t="s">
        <v>14806</v>
      </c>
      <c r="H2110" s="183" t="s">
        <v>15402</v>
      </c>
    </row>
    <row r="2111" spans="1:8">
      <c r="E2111" s="206">
        <v>160</v>
      </c>
      <c r="F2111" s="206">
        <v>5075</v>
      </c>
      <c r="G2111" s="183" t="s">
        <v>14806</v>
      </c>
      <c r="H2111" s="183" t="s">
        <v>15402</v>
      </c>
    </row>
    <row r="2112" spans="1:8">
      <c r="E2112" s="206">
        <v>71</v>
      </c>
      <c r="F2112" s="206">
        <v>5004</v>
      </c>
      <c r="G2112" s="183" t="s">
        <v>14806</v>
      </c>
      <c r="H2112" s="183" t="s">
        <v>15401</v>
      </c>
    </row>
    <row r="2113" spans="1:8">
      <c r="E2113" s="206">
        <v>188</v>
      </c>
      <c r="F2113" s="206">
        <v>4816</v>
      </c>
      <c r="G2113" s="206" t="s">
        <v>14819</v>
      </c>
      <c r="H2113" s="183" t="s">
        <v>15403</v>
      </c>
    </row>
    <row r="2115" spans="1:8">
      <c r="A2115" s="183" t="s">
        <v>15404</v>
      </c>
      <c r="E2115" s="703"/>
      <c r="F2115" s="703"/>
      <c r="G2115" s="703"/>
    </row>
    <row r="2116" spans="1:8">
      <c r="E2116" s="206">
        <v>230</v>
      </c>
      <c r="F2116" s="206">
        <v>4586</v>
      </c>
      <c r="G2116" s="183" t="s">
        <v>14806</v>
      </c>
      <c r="H2116" s="183" t="s">
        <v>15405</v>
      </c>
    </row>
    <row r="2117" spans="1:8">
      <c r="E2117" s="206">
        <v>70</v>
      </c>
      <c r="F2117" s="206">
        <v>4516</v>
      </c>
      <c r="G2117" s="183" t="s">
        <v>14806</v>
      </c>
      <c r="H2117" s="183" t="s">
        <v>15405</v>
      </c>
    </row>
    <row r="2118" spans="1:8">
      <c r="E2118" s="206">
        <v>20</v>
      </c>
      <c r="F2118" s="206">
        <v>4496</v>
      </c>
      <c r="G2118" s="183" t="s">
        <v>14806</v>
      </c>
      <c r="H2118" s="183" t="s">
        <v>15405</v>
      </c>
    </row>
    <row r="2119" spans="1:8">
      <c r="E2119" s="206">
        <v>32</v>
      </c>
      <c r="F2119" s="206">
        <v>4464</v>
      </c>
      <c r="G2119" s="183" t="s">
        <v>14806</v>
      </c>
      <c r="H2119" s="183" t="s">
        <v>15406</v>
      </c>
    </row>
    <row r="2120" spans="1:8">
      <c r="E2120" s="206">
        <v>43</v>
      </c>
      <c r="F2120" s="206">
        <v>4421</v>
      </c>
      <c r="G2120" s="183" t="s">
        <v>14844</v>
      </c>
      <c r="H2120" s="183" t="s">
        <v>15407</v>
      </c>
    </row>
    <row r="2121" spans="1:8">
      <c r="E2121" s="703"/>
      <c r="F2121" s="703"/>
      <c r="G2121" s="703"/>
      <c r="H2121" s="703"/>
    </row>
    <row r="2122" spans="1:8">
      <c r="A2122" s="183" t="s">
        <v>15408</v>
      </c>
    </row>
    <row r="2123" spans="1:8">
      <c r="C2123" s="183">
        <v>17000</v>
      </c>
      <c r="H2123" s="183" t="s">
        <v>15409</v>
      </c>
    </row>
    <row r="2125" spans="1:8">
      <c r="A2125" s="183" t="s">
        <v>15410</v>
      </c>
      <c r="E2125" s="703"/>
      <c r="F2125" s="703"/>
      <c r="G2125" s="703"/>
    </row>
    <row r="2126" spans="1:8">
      <c r="E2126" s="206">
        <v>70</v>
      </c>
      <c r="F2126" s="206">
        <v>4351</v>
      </c>
      <c r="G2126" s="183" t="s">
        <v>14806</v>
      </c>
      <c r="H2126" s="183" t="s">
        <v>15411</v>
      </c>
    </row>
    <row r="2127" spans="1:8">
      <c r="E2127" s="206">
        <v>90</v>
      </c>
      <c r="F2127" s="206">
        <v>4261</v>
      </c>
      <c r="G2127" s="183" t="s">
        <v>14806</v>
      </c>
      <c r="H2127" s="183" t="s">
        <v>15412</v>
      </c>
    </row>
    <row r="2128" spans="1:8">
      <c r="E2128" s="206">
        <v>20</v>
      </c>
      <c r="F2128" s="206">
        <v>4241</v>
      </c>
      <c r="G2128" s="183" t="s">
        <v>14806</v>
      </c>
      <c r="H2128" s="183" t="s">
        <v>15413</v>
      </c>
    </row>
    <row r="2130" spans="1:8">
      <c r="A2130" s="183" t="s">
        <v>15414</v>
      </c>
      <c r="E2130" s="703"/>
      <c r="F2130" s="703"/>
      <c r="G2130" s="703"/>
    </row>
    <row r="2131" spans="1:8">
      <c r="C2131" s="183">
        <v>22827</v>
      </c>
      <c r="H2131" s="183" t="s">
        <v>15415</v>
      </c>
    </row>
    <row r="2132" spans="1:8">
      <c r="C2132" s="183">
        <v>25500</v>
      </c>
      <c r="H2132" s="183" t="s">
        <v>15416</v>
      </c>
    </row>
    <row r="2133" spans="1:8">
      <c r="C2133" s="183">
        <v>63248</v>
      </c>
      <c r="H2133" s="183" t="s">
        <v>15417</v>
      </c>
    </row>
    <row r="2134" spans="1:8">
      <c r="E2134" s="206">
        <v>20</v>
      </c>
      <c r="F2134" s="206">
        <v>4221</v>
      </c>
      <c r="G2134" s="183" t="s">
        <v>14806</v>
      </c>
      <c r="H2134" s="183" t="s">
        <v>15418</v>
      </c>
    </row>
    <row r="2135" spans="1:8">
      <c r="E2135" s="206">
        <v>95</v>
      </c>
      <c r="F2135" s="206">
        <v>4126</v>
      </c>
      <c r="G2135" s="183" t="s">
        <v>15309</v>
      </c>
      <c r="H2135" s="183" t="s">
        <v>15419</v>
      </c>
    </row>
    <row r="2136" spans="1:8">
      <c r="E2136" s="206">
        <v>70</v>
      </c>
      <c r="F2136" s="206">
        <v>4056</v>
      </c>
      <c r="G2136" s="183" t="s">
        <v>14806</v>
      </c>
      <c r="H2136" s="183" t="s">
        <v>15420</v>
      </c>
    </row>
    <row r="2137" spans="1:8">
      <c r="E2137" s="206">
        <v>20</v>
      </c>
      <c r="F2137" s="206">
        <v>4036</v>
      </c>
      <c r="G2137" s="183" t="s">
        <v>14806</v>
      </c>
      <c r="H2137" s="183" t="s">
        <v>15421</v>
      </c>
    </row>
    <row r="2139" spans="1:8">
      <c r="A2139" s="183" t="s">
        <v>15422</v>
      </c>
      <c r="E2139" s="703"/>
      <c r="F2139" s="703"/>
      <c r="G2139" s="703"/>
    </row>
    <row r="2140" spans="1:8">
      <c r="C2140" s="183">
        <v>28287</v>
      </c>
      <c r="H2140" s="183" t="s">
        <v>15423</v>
      </c>
    </row>
    <row r="2141" spans="1:8">
      <c r="E2141" s="703"/>
      <c r="F2141" s="703"/>
      <c r="G2141" s="703"/>
      <c r="H2141" s="703"/>
    </row>
    <row r="2142" spans="1:8" s="711" customFormat="1">
      <c r="A2142" s="711" t="s">
        <v>15424</v>
      </c>
    </row>
    <row r="2143" spans="1:8">
      <c r="E2143" s="183">
        <v>35</v>
      </c>
      <c r="F2143" s="183">
        <v>4001</v>
      </c>
      <c r="G2143" s="183" t="s">
        <v>14826</v>
      </c>
      <c r="H2143" s="183" t="s">
        <v>15425</v>
      </c>
    </row>
    <row r="2144" spans="1:8">
      <c r="E2144" s="703"/>
      <c r="F2144" s="703"/>
      <c r="G2144" s="703"/>
      <c r="H2144" s="703"/>
    </row>
    <row r="2145" spans="1:8" s="711" customFormat="1">
      <c r="A2145" s="711" t="s">
        <v>15426</v>
      </c>
    </row>
    <row r="2146" spans="1:8">
      <c r="E2146" s="183">
        <v>100</v>
      </c>
      <c r="F2146" s="183">
        <v>3901</v>
      </c>
      <c r="G2146" s="183" t="s">
        <v>13816</v>
      </c>
      <c r="H2146" s="183" t="s">
        <v>15427</v>
      </c>
    </row>
    <row r="2148" spans="1:8">
      <c r="A2148" s="183" t="s">
        <v>15428</v>
      </c>
      <c r="E2148" s="703"/>
      <c r="F2148" s="703"/>
      <c r="G2148" s="703"/>
    </row>
    <row r="2149" spans="1:8">
      <c r="E2149" s="206">
        <v>110</v>
      </c>
      <c r="F2149" s="206">
        <v>3791</v>
      </c>
      <c r="G2149" s="183" t="s">
        <v>15429</v>
      </c>
      <c r="H2149" s="183" t="s">
        <v>15430</v>
      </c>
    </row>
    <row r="2150" spans="1:8">
      <c r="E2150" s="703"/>
      <c r="F2150" s="703"/>
      <c r="G2150" s="703"/>
      <c r="H2150" s="703"/>
    </row>
    <row r="2151" spans="1:8" s="711" customFormat="1">
      <c r="A2151" s="711" t="s">
        <v>15431</v>
      </c>
    </row>
    <row r="2152" spans="1:8">
      <c r="E2152" s="183">
        <v>60</v>
      </c>
      <c r="F2152" s="183">
        <v>3731</v>
      </c>
      <c r="G2152" s="183" t="s">
        <v>13816</v>
      </c>
      <c r="H2152" s="183" t="s">
        <v>15432</v>
      </c>
    </row>
    <row r="2154" spans="1:8">
      <c r="A2154" s="183" t="s">
        <v>15433</v>
      </c>
      <c r="E2154" s="703"/>
      <c r="F2154" s="703"/>
      <c r="G2154" s="703"/>
    </row>
    <row r="2155" spans="1:8">
      <c r="E2155" s="206">
        <v>130</v>
      </c>
      <c r="F2155" s="206">
        <v>3601</v>
      </c>
      <c r="G2155" s="183" t="s">
        <v>14806</v>
      </c>
      <c r="H2155" s="183" t="s">
        <v>15434</v>
      </c>
    </row>
    <row r="2156" spans="1:8">
      <c r="E2156" s="206">
        <v>140</v>
      </c>
      <c r="F2156" s="206">
        <v>3461</v>
      </c>
      <c r="G2156" s="183" t="s">
        <v>14806</v>
      </c>
      <c r="H2156" s="183" t="s">
        <v>15435</v>
      </c>
    </row>
    <row r="2158" spans="1:8">
      <c r="A2158" s="183" t="s">
        <v>15436</v>
      </c>
      <c r="E2158" s="703"/>
      <c r="F2158" s="703"/>
      <c r="G2158" s="703"/>
    </row>
    <row r="2159" spans="1:8">
      <c r="E2159" s="206">
        <v>263</v>
      </c>
      <c r="F2159" s="206">
        <v>3198</v>
      </c>
      <c r="G2159" s="183" t="s">
        <v>14856</v>
      </c>
      <c r="H2159" s="183" t="s">
        <v>15437</v>
      </c>
    </row>
    <row r="2160" spans="1:8">
      <c r="C2160" s="183">
        <v>20030</v>
      </c>
      <c r="E2160" s="703"/>
      <c r="F2160" s="703"/>
      <c r="G2160" s="703"/>
      <c r="H2160" s="206" t="s">
        <v>15438</v>
      </c>
    </row>
    <row r="2161" spans="1:8">
      <c r="E2161" s="703"/>
      <c r="F2161" s="703"/>
      <c r="G2161" s="703"/>
      <c r="H2161" s="206"/>
    </row>
    <row r="2162" spans="1:8">
      <c r="A2162" s="183" t="s">
        <v>15439</v>
      </c>
      <c r="E2162" s="703"/>
      <c r="F2162" s="703"/>
      <c r="G2162" s="703"/>
      <c r="H2162" s="206"/>
    </row>
    <row r="2163" spans="1:8">
      <c r="C2163" s="183">
        <v>5000</v>
      </c>
      <c r="E2163" s="703"/>
      <c r="F2163" s="206">
        <v>8198</v>
      </c>
      <c r="G2163" s="703"/>
      <c r="H2163" s="206" t="s">
        <v>14189</v>
      </c>
    </row>
    <row r="2164" spans="1:8">
      <c r="E2164" s="703"/>
      <c r="F2164" s="703"/>
      <c r="G2164" s="703"/>
      <c r="H2164" s="206"/>
    </row>
    <row r="2165" spans="1:8">
      <c r="A2165" s="183" t="s">
        <v>15440</v>
      </c>
      <c r="E2165" s="703"/>
      <c r="F2165" s="703"/>
      <c r="G2165" s="703"/>
      <c r="H2165" s="206"/>
    </row>
    <row r="2166" spans="1:8">
      <c r="E2166" s="183">
        <v>1205</v>
      </c>
      <c r="F2166" s="183">
        <v>6993</v>
      </c>
      <c r="G2166" s="183" t="s">
        <v>14813</v>
      </c>
      <c r="H2166" s="183" t="s">
        <v>15441</v>
      </c>
    </row>
    <row r="2167" spans="1:8">
      <c r="E2167" s="703"/>
      <c r="F2167" s="703"/>
      <c r="G2167" s="703"/>
      <c r="H2167" s="206"/>
    </row>
    <row r="2168" spans="1:8">
      <c r="A2168" s="183" t="s">
        <v>15442</v>
      </c>
      <c r="E2168" s="703"/>
      <c r="F2168" s="703"/>
      <c r="G2168" s="703"/>
      <c r="H2168" s="206"/>
    </row>
    <row r="2169" spans="1:8" s="206" customFormat="1">
      <c r="E2169" s="206">
        <v>32</v>
      </c>
      <c r="F2169" s="206">
        <v>6961</v>
      </c>
      <c r="G2169" s="183" t="s">
        <v>14806</v>
      </c>
      <c r="H2169" s="183" t="s">
        <v>15443</v>
      </c>
    </row>
    <row r="2170" spans="1:8">
      <c r="E2170" s="206">
        <v>18</v>
      </c>
      <c r="F2170" s="206">
        <v>6943</v>
      </c>
      <c r="G2170" s="183" t="s">
        <v>14795</v>
      </c>
      <c r="H2170" s="183" t="s">
        <v>15444</v>
      </c>
    </row>
    <row r="2171" spans="1:8">
      <c r="E2171" s="703"/>
      <c r="F2171" s="703"/>
      <c r="G2171" s="703"/>
      <c r="H2171" s="703"/>
    </row>
    <row r="2172" spans="1:8">
      <c r="A2172" s="183" t="s">
        <v>15445</v>
      </c>
    </row>
    <row r="2173" spans="1:8">
      <c r="C2173" s="183">
        <v>17000</v>
      </c>
      <c r="H2173" s="183" t="s">
        <v>15446</v>
      </c>
    </row>
    <row r="2175" spans="1:8">
      <c r="A2175" s="183" t="s">
        <v>15447</v>
      </c>
      <c r="E2175" s="703"/>
      <c r="F2175" s="703"/>
      <c r="G2175" s="703"/>
    </row>
    <row r="2176" spans="1:8">
      <c r="C2176" s="183">
        <v>42011</v>
      </c>
      <c r="H2176" s="183" t="s">
        <v>15448</v>
      </c>
    </row>
    <row r="2177" spans="1:8">
      <c r="H2177" s="698"/>
    </row>
    <row r="2178" spans="1:8">
      <c r="A2178" s="183" t="s">
        <v>15449</v>
      </c>
      <c r="E2178" s="703"/>
      <c r="F2178" s="703"/>
      <c r="G2178" s="703"/>
    </row>
    <row r="2179" spans="1:8">
      <c r="C2179" s="183">
        <v>22827</v>
      </c>
      <c r="H2179" s="183" t="s">
        <v>15450</v>
      </c>
    </row>
    <row r="2180" spans="1:8">
      <c r="C2180" s="183">
        <v>63248</v>
      </c>
      <c r="H2180" s="183" t="s">
        <v>15451</v>
      </c>
    </row>
    <row r="2181" spans="1:8">
      <c r="C2181" s="183">
        <v>20500</v>
      </c>
      <c r="H2181" s="183" t="s">
        <v>15452</v>
      </c>
    </row>
    <row r="2182" spans="1:8">
      <c r="C2182" s="183">
        <v>14363</v>
      </c>
      <c r="H2182" s="183" t="s">
        <v>15453</v>
      </c>
    </row>
    <row r="2184" spans="1:8">
      <c r="A2184" s="183" t="s">
        <v>15454</v>
      </c>
    </row>
    <row r="2185" spans="1:8">
      <c r="C2185" s="183">
        <v>11035</v>
      </c>
      <c r="H2185" s="183" t="s">
        <v>15455</v>
      </c>
    </row>
    <row r="2187" spans="1:8">
      <c r="A2187" s="183" t="s">
        <v>15456</v>
      </c>
    </row>
    <row r="2188" spans="1:8">
      <c r="E2188" s="206">
        <v>50</v>
      </c>
      <c r="F2188" s="206">
        <v>6853</v>
      </c>
      <c r="G2188" s="183" t="s">
        <v>14806</v>
      </c>
      <c r="H2188" s="206" t="s">
        <v>15457</v>
      </c>
    </row>
    <row r="2189" spans="1:8">
      <c r="E2189" s="206">
        <v>45</v>
      </c>
      <c r="F2189" s="206">
        <v>6848</v>
      </c>
      <c r="G2189" s="183" t="s">
        <v>15429</v>
      </c>
      <c r="H2189" s="206" t="s">
        <v>15458</v>
      </c>
    </row>
    <row r="2191" spans="1:8">
      <c r="A2191" s="183" t="s">
        <v>15459</v>
      </c>
    </row>
    <row r="2192" spans="1:8">
      <c r="E2192" s="206">
        <v>30</v>
      </c>
      <c r="F2192" s="206">
        <v>6818</v>
      </c>
      <c r="G2192" s="183" t="s">
        <v>14806</v>
      </c>
      <c r="H2192" s="206" t="s">
        <v>15460</v>
      </c>
    </row>
    <row r="2193" spans="1:8">
      <c r="E2193" s="703"/>
      <c r="F2193" s="703"/>
      <c r="G2193" s="703"/>
      <c r="H2193" s="703"/>
    </row>
    <row r="2194" spans="1:8">
      <c r="A2194" s="183" t="s">
        <v>15461</v>
      </c>
    </row>
    <row r="2195" spans="1:8">
      <c r="E2195" s="206">
        <v>220</v>
      </c>
      <c r="F2195" s="206">
        <v>6598</v>
      </c>
      <c r="G2195" s="206" t="s">
        <v>14819</v>
      </c>
      <c r="H2195" s="183" t="s">
        <v>15403</v>
      </c>
    </row>
    <row r="2196" spans="1:8">
      <c r="E2196" s="183">
        <v>1205</v>
      </c>
      <c r="F2196" s="183">
        <v>5393</v>
      </c>
      <c r="G2196" s="183" t="s">
        <v>14813</v>
      </c>
      <c r="H2196" s="183" t="s">
        <v>15462</v>
      </c>
    </row>
    <row r="2197" spans="1:8">
      <c r="E2197" s="206">
        <v>84</v>
      </c>
      <c r="F2197" s="206">
        <v>5309</v>
      </c>
      <c r="G2197" s="183" t="s">
        <v>14844</v>
      </c>
      <c r="H2197" s="206" t="s">
        <v>15463</v>
      </c>
    </row>
    <row r="2198" spans="1:8">
      <c r="E2198" s="206">
        <v>90</v>
      </c>
      <c r="F2198" s="206">
        <v>5219</v>
      </c>
      <c r="G2198" s="183" t="s">
        <v>14844</v>
      </c>
      <c r="H2198" s="206" t="s">
        <v>15464</v>
      </c>
    </row>
    <row r="2199" spans="1:8">
      <c r="E2199" s="703"/>
      <c r="F2199" s="703"/>
      <c r="G2199" s="703"/>
      <c r="H2199" s="703"/>
    </row>
    <row r="2200" spans="1:8">
      <c r="A2200" s="183" t="s">
        <v>15465</v>
      </c>
      <c r="E2200" s="703"/>
      <c r="F2200" s="703"/>
      <c r="G2200" s="703"/>
      <c r="H2200" s="703"/>
    </row>
    <row r="2201" spans="1:8">
      <c r="E2201" s="206">
        <v>144</v>
      </c>
      <c r="F2201" s="206">
        <v>5075</v>
      </c>
      <c r="G2201" s="183" t="s">
        <v>14795</v>
      </c>
      <c r="H2201" s="183" t="s">
        <v>15466</v>
      </c>
    </row>
    <row r="2202" spans="1:8">
      <c r="E2202" s="183">
        <v>119</v>
      </c>
      <c r="F2202" s="206">
        <v>4956</v>
      </c>
      <c r="G2202" s="183" t="s">
        <v>14795</v>
      </c>
      <c r="H2202" s="183" t="s">
        <v>13986</v>
      </c>
    </row>
    <row r="2203" spans="1:8">
      <c r="E2203" s="703"/>
      <c r="F2203" s="703"/>
      <c r="G2203" s="703"/>
      <c r="H2203" s="703"/>
    </row>
    <row r="2204" spans="1:8">
      <c r="A2204" s="183" t="s">
        <v>15467</v>
      </c>
    </row>
    <row r="2205" spans="1:8">
      <c r="C2205" s="183">
        <v>17000</v>
      </c>
      <c r="H2205" s="183" t="s">
        <v>15468</v>
      </c>
    </row>
    <row r="2206" spans="1:8">
      <c r="C2206" s="183">
        <v>14430</v>
      </c>
      <c r="H2206" s="183" t="s">
        <v>15469</v>
      </c>
    </row>
    <row r="2207" spans="1:8">
      <c r="E2207" s="206">
        <v>25</v>
      </c>
      <c r="F2207" s="206">
        <v>4931</v>
      </c>
      <c r="G2207" s="183" t="s">
        <v>15470</v>
      </c>
      <c r="H2207" s="183" t="s">
        <v>15471</v>
      </c>
    </row>
    <row r="2209" spans="1:8">
      <c r="A2209" s="183" t="s">
        <v>15472</v>
      </c>
      <c r="E2209" s="703"/>
      <c r="F2209" s="703"/>
      <c r="G2209" s="703"/>
    </row>
    <row r="2210" spans="1:8">
      <c r="E2210" s="206">
        <v>365</v>
      </c>
      <c r="F2210" s="206">
        <v>4566</v>
      </c>
      <c r="G2210" s="183" t="s">
        <v>14806</v>
      </c>
      <c r="H2210" s="183" t="s">
        <v>15473</v>
      </c>
    </row>
    <row r="2211" spans="1:8">
      <c r="E2211" s="206">
        <v>350</v>
      </c>
      <c r="F2211" s="206">
        <v>4216</v>
      </c>
      <c r="G2211" s="183" t="s">
        <v>14806</v>
      </c>
      <c r="H2211" s="183" t="s">
        <v>15473</v>
      </c>
    </row>
    <row r="2212" spans="1:8">
      <c r="H2212" s="698"/>
    </row>
    <row r="2213" spans="1:8">
      <c r="A2213" s="183" t="s">
        <v>15474</v>
      </c>
      <c r="E2213" s="703"/>
      <c r="F2213" s="703"/>
      <c r="G2213" s="703"/>
    </row>
    <row r="2214" spans="1:8">
      <c r="C2214" s="183">
        <v>22827</v>
      </c>
      <c r="H2214" s="183" t="s">
        <v>15475</v>
      </c>
    </row>
    <row r="2215" spans="1:8">
      <c r="C2215" s="183">
        <v>63248</v>
      </c>
      <c r="H2215" s="183" t="s">
        <v>15476</v>
      </c>
    </row>
    <row r="2216" spans="1:8">
      <c r="E2216" s="703"/>
      <c r="F2216" s="703"/>
      <c r="G2216" s="703"/>
      <c r="H2216" s="703"/>
    </row>
    <row r="2217" spans="1:8">
      <c r="A2217" s="183" t="s">
        <v>15477</v>
      </c>
      <c r="E2217" s="703"/>
      <c r="F2217" s="703"/>
      <c r="G2217" s="703"/>
      <c r="H2217" s="703"/>
    </row>
    <row r="2218" spans="1:8">
      <c r="E2218" s="206">
        <v>99</v>
      </c>
      <c r="F2218" s="206">
        <v>4117</v>
      </c>
      <c r="G2218" s="183" t="s">
        <v>15344</v>
      </c>
      <c r="H2218" s="183" t="s">
        <v>15478</v>
      </c>
    </row>
    <row r="2219" spans="1:8">
      <c r="E2219" s="183">
        <v>25</v>
      </c>
      <c r="F2219" s="183">
        <v>4092</v>
      </c>
      <c r="G2219" s="183" t="s">
        <v>14826</v>
      </c>
      <c r="H2219" s="183" t="s">
        <v>15479</v>
      </c>
    </row>
    <row r="2220" spans="1:8">
      <c r="E2220" s="703"/>
      <c r="F2220" s="703"/>
      <c r="G2220" s="703"/>
      <c r="H2220" s="703"/>
    </row>
    <row r="2221" spans="1:8">
      <c r="A2221" s="183" t="s">
        <v>15480</v>
      </c>
      <c r="E2221" s="703"/>
      <c r="F2221" s="703"/>
      <c r="G2221" s="703"/>
      <c r="H2221" s="703"/>
    </row>
    <row r="2222" spans="1:8">
      <c r="E2222" s="206">
        <v>156</v>
      </c>
      <c r="F2222" s="206">
        <v>3936</v>
      </c>
      <c r="G2222" s="183" t="s">
        <v>14856</v>
      </c>
      <c r="H2222" s="183" t="s">
        <v>15481</v>
      </c>
    </row>
    <row r="2223" spans="1:8">
      <c r="E2223" s="206">
        <v>24</v>
      </c>
      <c r="F2223" s="206">
        <v>3912</v>
      </c>
      <c r="G2223" s="183" t="s">
        <v>15470</v>
      </c>
      <c r="H2223" s="183" t="s">
        <v>15266</v>
      </c>
    </row>
    <row r="2224" spans="1:8">
      <c r="E2224" s="703"/>
      <c r="F2224" s="703"/>
      <c r="G2224" s="703"/>
      <c r="H2224" s="703"/>
    </row>
    <row r="2225" spans="1:8" s="711" customFormat="1">
      <c r="A2225" s="711" t="s">
        <v>15482</v>
      </c>
    </row>
    <row r="2226" spans="1:8">
      <c r="E2226" s="183">
        <v>75</v>
      </c>
      <c r="F2226" s="183">
        <v>3837</v>
      </c>
      <c r="G2226" s="183" t="s">
        <v>14826</v>
      </c>
      <c r="H2226" s="183" t="s">
        <v>15483</v>
      </c>
    </row>
    <row r="2227" spans="1:8">
      <c r="E2227" s="703"/>
      <c r="F2227" s="703"/>
      <c r="G2227" s="703"/>
      <c r="H2227" s="703"/>
    </row>
    <row r="2228" spans="1:8" s="711" customFormat="1">
      <c r="A2228" s="711" t="s">
        <v>15484</v>
      </c>
    </row>
    <row r="2229" spans="1:8">
      <c r="E2229" s="183">
        <v>65</v>
      </c>
      <c r="F2229" s="183">
        <v>3772</v>
      </c>
      <c r="G2229" s="183" t="s">
        <v>14826</v>
      </c>
      <c r="H2229" s="183" t="s">
        <v>15485</v>
      </c>
    </row>
    <row r="2230" spans="1:8">
      <c r="E2230" s="206">
        <v>78</v>
      </c>
      <c r="F2230" s="206">
        <v>3694</v>
      </c>
      <c r="G2230" s="183" t="s">
        <v>14856</v>
      </c>
      <c r="H2230" s="183" t="s">
        <v>15481</v>
      </c>
    </row>
    <row r="2231" spans="1:8">
      <c r="E2231" s="703"/>
      <c r="F2231" s="703"/>
      <c r="G2231" s="703"/>
      <c r="H2231" s="703"/>
    </row>
    <row r="2232" spans="1:8" s="711" customFormat="1">
      <c r="A2232" s="711" t="s">
        <v>15486</v>
      </c>
    </row>
    <row r="2233" spans="1:8">
      <c r="C2233" s="183">
        <v>50000</v>
      </c>
      <c r="E2233" s="206"/>
      <c r="F2233" s="206"/>
      <c r="H2233" s="183" t="s">
        <v>15487</v>
      </c>
    </row>
    <row r="2234" spans="1:8">
      <c r="E2234" s="703"/>
      <c r="F2234" s="703"/>
      <c r="G2234" s="703"/>
      <c r="H2234" s="703"/>
    </row>
    <row r="2235" spans="1:8">
      <c r="A2235" s="183" t="s">
        <v>15488</v>
      </c>
    </row>
    <row r="2236" spans="1:8">
      <c r="E2236" s="183">
        <v>1205</v>
      </c>
      <c r="F2236" s="183">
        <v>2489</v>
      </c>
      <c r="G2236" s="183" t="s">
        <v>15273</v>
      </c>
      <c r="H2236" s="183" t="s">
        <v>15489</v>
      </c>
    </row>
    <row r="2237" spans="1:8">
      <c r="E2237" s="703"/>
      <c r="F2237" s="703"/>
      <c r="G2237" s="703"/>
      <c r="H2237" s="206"/>
    </row>
    <row r="2238" spans="1:8">
      <c r="A2238" s="183" t="s">
        <v>15490</v>
      </c>
      <c r="E2238" s="703"/>
      <c r="F2238" s="703"/>
      <c r="G2238" s="703"/>
      <c r="H2238" s="206"/>
    </row>
    <row r="2239" spans="1:8" s="206" customFormat="1">
      <c r="E2239" s="206">
        <v>32</v>
      </c>
      <c r="F2239" s="206">
        <v>2457</v>
      </c>
      <c r="G2239" s="183" t="s">
        <v>14806</v>
      </c>
      <c r="H2239" s="183" t="s">
        <v>15443</v>
      </c>
    </row>
    <row r="2240" spans="1:8">
      <c r="E2240" s="206">
        <v>18</v>
      </c>
      <c r="F2240" s="206">
        <v>2439</v>
      </c>
      <c r="G2240" s="183" t="s">
        <v>14795</v>
      </c>
      <c r="H2240" s="183" t="s">
        <v>15491</v>
      </c>
    </row>
    <row r="2241" spans="1:8">
      <c r="E2241" s="703"/>
      <c r="F2241" s="703"/>
      <c r="G2241" s="703"/>
      <c r="H2241" s="703"/>
    </row>
    <row r="2242" spans="1:8">
      <c r="A2242" s="183" t="s">
        <v>15492</v>
      </c>
    </row>
    <row r="2243" spans="1:8">
      <c r="C2243" s="183">
        <v>17000</v>
      </c>
      <c r="H2243" s="183" t="s">
        <v>15493</v>
      </c>
    </row>
    <row r="2244" spans="1:8">
      <c r="H2244" s="698"/>
    </row>
    <row r="2245" spans="1:8">
      <c r="A2245" s="183" t="s">
        <v>15494</v>
      </c>
      <c r="E2245" s="703"/>
      <c r="F2245" s="703"/>
      <c r="G2245" s="703"/>
    </row>
    <row r="2246" spans="1:8">
      <c r="C2246" s="183">
        <v>22827</v>
      </c>
      <c r="H2246" s="183" t="s">
        <v>15495</v>
      </c>
    </row>
    <row r="2247" spans="1:8">
      <c r="C2247" s="183">
        <v>63248</v>
      </c>
      <c r="H2247" s="183" t="s">
        <v>15496</v>
      </c>
    </row>
    <row r="2248" spans="1:8">
      <c r="E2248" s="183">
        <v>280</v>
      </c>
      <c r="F2248" s="206">
        <v>2159</v>
      </c>
      <c r="G2248" s="183" t="s">
        <v>14795</v>
      </c>
      <c r="H2248" s="183" t="s">
        <v>15497</v>
      </c>
    </row>
    <row r="2250" spans="1:8">
      <c r="A2250" s="183" t="s">
        <v>15498</v>
      </c>
    </row>
    <row r="2251" spans="1:8">
      <c r="C2251" s="183">
        <v>19921</v>
      </c>
      <c r="H2251" s="183" t="s">
        <v>15499</v>
      </c>
    </row>
    <row r="2252" spans="1:8">
      <c r="C2252" s="183">
        <v>5000</v>
      </c>
      <c r="H2252" s="183" t="s">
        <v>14189</v>
      </c>
    </row>
    <row r="2253" spans="1:8">
      <c r="D2253" s="183">
        <v>5000</v>
      </c>
      <c r="F2253" s="206">
        <v>7159</v>
      </c>
      <c r="H2253" s="183" t="s">
        <v>14189</v>
      </c>
    </row>
    <row r="2254" spans="1:8">
      <c r="E2254" s="183">
        <v>500</v>
      </c>
      <c r="F2254" s="206">
        <v>6659</v>
      </c>
      <c r="G2254" s="183" t="s">
        <v>14826</v>
      </c>
      <c r="H2254" s="183" t="s">
        <v>15312</v>
      </c>
    </row>
    <row r="2255" spans="1:8">
      <c r="E2255" s="183">
        <v>125</v>
      </c>
      <c r="F2255" s="183">
        <v>6534</v>
      </c>
      <c r="G2255" s="183" t="s">
        <v>14826</v>
      </c>
      <c r="H2255" s="183" t="s">
        <v>15500</v>
      </c>
    </row>
    <row r="2256" spans="1:8">
      <c r="E2256" s="206"/>
      <c r="F2256" s="206"/>
      <c r="H2256" s="700"/>
    </row>
    <row r="2257" spans="1:8">
      <c r="A2257" s="183" t="s">
        <v>15501</v>
      </c>
      <c r="E2257" s="703"/>
      <c r="F2257" s="703"/>
      <c r="G2257" s="703"/>
      <c r="H2257" s="703"/>
    </row>
    <row r="2258" spans="1:8">
      <c r="C2258" s="183">
        <v>180000</v>
      </c>
      <c r="E2258" s="703"/>
      <c r="F2258" s="703"/>
      <c r="G2258" s="703"/>
      <c r="H2258" s="206" t="s">
        <v>15502</v>
      </c>
    </row>
    <row r="2259" spans="1:8">
      <c r="C2259" s="183">
        <v>14546</v>
      </c>
      <c r="E2259" s="703"/>
      <c r="F2259" s="703"/>
      <c r="G2259" s="703"/>
      <c r="H2259" s="206" t="s">
        <v>15503</v>
      </c>
    </row>
    <row r="2260" spans="1:8">
      <c r="E2260" s="703"/>
      <c r="F2260" s="703"/>
      <c r="G2260" s="703"/>
      <c r="H2260" s="703"/>
    </row>
    <row r="2261" spans="1:8">
      <c r="A2261" s="183" t="s">
        <v>15504</v>
      </c>
    </row>
    <row r="2262" spans="1:8">
      <c r="E2262" s="206">
        <v>230</v>
      </c>
      <c r="F2262" s="206">
        <v>6304</v>
      </c>
      <c r="G2262" s="206" t="s">
        <v>14819</v>
      </c>
      <c r="H2262" s="183" t="s">
        <v>15505</v>
      </c>
    </row>
    <row r="2263" spans="1:8">
      <c r="E2263" s="183">
        <v>1205</v>
      </c>
      <c r="F2263" s="183">
        <v>5099</v>
      </c>
      <c r="G2263" s="183" t="s">
        <v>14813</v>
      </c>
      <c r="H2263" s="183" t="s">
        <v>15506</v>
      </c>
    </row>
    <row r="2264" spans="1:8">
      <c r="E2264" s="183">
        <v>200</v>
      </c>
      <c r="F2264" s="183">
        <v>4899</v>
      </c>
      <c r="G2264" s="183" t="s">
        <v>15309</v>
      </c>
      <c r="H2264" s="183" t="s">
        <v>15321</v>
      </c>
    </row>
    <row r="2265" spans="1:8">
      <c r="E2265" s="703"/>
      <c r="F2265" s="703"/>
      <c r="G2265" s="703"/>
      <c r="H2265" s="703"/>
    </row>
    <row r="2266" spans="1:8">
      <c r="A2266" s="183" t="s">
        <v>15507</v>
      </c>
    </row>
    <row r="2267" spans="1:8">
      <c r="E2267" s="206">
        <v>57</v>
      </c>
      <c r="F2267" s="206">
        <v>4842</v>
      </c>
      <c r="G2267" s="183" t="s">
        <v>14844</v>
      </c>
      <c r="H2267" s="206" t="s">
        <v>15508</v>
      </c>
    </row>
    <row r="2268" spans="1:8">
      <c r="E2268" s="206">
        <v>220</v>
      </c>
      <c r="F2268" s="206">
        <v>4622</v>
      </c>
      <c r="G2268" s="183" t="s">
        <v>14844</v>
      </c>
      <c r="H2268" s="206" t="s">
        <v>15509</v>
      </c>
    </row>
    <row r="2269" spans="1:8">
      <c r="E2269" s="703"/>
      <c r="F2269" s="703"/>
      <c r="G2269" s="703"/>
      <c r="H2269" s="703"/>
    </row>
    <row r="2270" spans="1:8">
      <c r="A2270" s="183" t="s">
        <v>15510</v>
      </c>
    </row>
    <row r="2271" spans="1:8">
      <c r="C2271" s="183">
        <v>17000</v>
      </c>
      <c r="H2271" s="183" t="s">
        <v>15511</v>
      </c>
    </row>
    <row r="2272" spans="1:8">
      <c r="C2272" s="183">
        <v>21820</v>
      </c>
      <c r="H2272" s="183" t="s">
        <v>15512</v>
      </c>
    </row>
    <row r="2273" spans="1:8">
      <c r="E2273" s="703"/>
      <c r="F2273" s="703"/>
      <c r="G2273" s="703"/>
      <c r="H2273" s="703"/>
    </row>
    <row r="2274" spans="1:8">
      <c r="A2274" s="183" t="s">
        <v>15513</v>
      </c>
    </row>
    <row r="2275" spans="1:8">
      <c r="E2275" s="206">
        <v>190</v>
      </c>
      <c r="F2275" s="206">
        <v>4432</v>
      </c>
      <c r="G2275" s="183" t="s">
        <v>14856</v>
      </c>
      <c r="H2275" s="183" t="s">
        <v>15481</v>
      </c>
    </row>
    <row r="2276" spans="1:8">
      <c r="E2276" s="703"/>
      <c r="F2276" s="703"/>
      <c r="G2276" s="703"/>
      <c r="H2276" s="703"/>
    </row>
    <row r="2277" spans="1:8">
      <c r="A2277" s="183" t="s">
        <v>15514</v>
      </c>
    </row>
    <row r="2278" spans="1:8">
      <c r="E2278" s="206">
        <v>378</v>
      </c>
      <c r="F2278" s="206">
        <v>4054</v>
      </c>
      <c r="G2278" s="700" t="s">
        <v>14914</v>
      </c>
      <c r="H2278" s="183" t="s">
        <v>15515</v>
      </c>
    </row>
    <row r="2279" spans="1:8">
      <c r="E2279" s="703"/>
      <c r="F2279" s="703"/>
      <c r="G2279" s="703"/>
      <c r="H2279" s="703"/>
    </row>
    <row r="2280" spans="1:8">
      <c r="A2280" s="183" t="s">
        <v>15516</v>
      </c>
    </row>
    <row r="2281" spans="1:8">
      <c r="E2281" s="183">
        <v>5</v>
      </c>
      <c r="F2281" s="183">
        <v>4049</v>
      </c>
      <c r="G2281" s="183" t="s">
        <v>14826</v>
      </c>
      <c r="H2281" s="183" t="s">
        <v>15517</v>
      </c>
    </row>
    <row r="2283" spans="1:8">
      <c r="A2283" s="183" t="s">
        <v>15518</v>
      </c>
      <c r="E2283" s="703"/>
      <c r="F2283" s="703"/>
      <c r="G2283" s="703"/>
    </row>
    <row r="2284" spans="1:8">
      <c r="E2284" s="206">
        <v>550</v>
      </c>
      <c r="F2284" s="206">
        <v>3499</v>
      </c>
      <c r="G2284" s="183" t="s">
        <v>14806</v>
      </c>
      <c r="H2284" s="183" t="s">
        <v>15317</v>
      </c>
    </row>
    <row r="2285" spans="1:8">
      <c r="E2285" s="206">
        <v>300</v>
      </c>
      <c r="F2285" s="206">
        <v>3199</v>
      </c>
      <c r="G2285" s="183" t="s">
        <v>14806</v>
      </c>
      <c r="H2285" s="183" t="s">
        <v>15317</v>
      </c>
    </row>
    <row r="2286" spans="1:8">
      <c r="E2286" s="703"/>
      <c r="F2286" s="703"/>
      <c r="G2286" s="703"/>
      <c r="H2286" s="703"/>
    </row>
    <row r="2287" spans="1:8">
      <c r="A2287" s="183" t="s">
        <v>15519</v>
      </c>
    </row>
    <row r="2288" spans="1:8">
      <c r="E2288" s="183">
        <v>74</v>
      </c>
      <c r="F2288" s="183">
        <v>3125</v>
      </c>
      <c r="G2288" s="183" t="s">
        <v>14826</v>
      </c>
      <c r="H2288" s="183" t="s">
        <v>15520</v>
      </c>
    </row>
    <row r="2289" spans="1:8">
      <c r="E2289" s="703"/>
      <c r="F2289" s="703"/>
      <c r="G2289" s="703"/>
      <c r="H2289" s="703"/>
    </row>
    <row r="2290" spans="1:8">
      <c r="A2290" s="183" t="s">
        <v>15521</v>
      </c>
    </row>
    <row r="2291" spans="1:8">
      <c r="E2291" s="183">
        <v>1205</v>
      </c>
      <c r="F2291" s="183">
        <v>1920</v>
      </c>
      <c r="G2291" s="183" t="s">
        <v>15273</v>
      </c>
      <c r="H2291" s="183" t="s">
        <v>15522</v>
      </c>
    </row>
    <row r="2292" spans="1:8">
      <c r="E2292" s="206">
        <v>330</v>
      </c>
      <c r="F2292" s="206">
        <v>1590</v>
      </c>
      <c r="G2292" s="183" t="s">
        <v>14844</v>
      </c>
      <c r="H2292" s="206" t="s">
        <v>15523</v>
      </c>
    </row>
    <row r="2293" spans="1:8">
      <c r="E2293" s="703"/>
      <c r="F2293" s="703"/>
      <c r="G2293" s="703"/>
      <c r="H2293" s="703"/>
    </row>
    <row r="2294" spans="1:8">
      <c r="A2294" s="183" t="s">
        <v>15524</v>
      </c>
    </row>
    <row r="2295" spans="1:8">
      <c r="E2295" s="206">
        <v>18</v>
      </c>
      <c r="F2295" s="206">
        <v>1572</v>
      </c>
      <c r="G2295" s="183" t="s">
        <v>15344</v>
      </c>
      <c r="H2295" s="183" t="s">
        <v>15525</v>
      </c>
    </row>
    <row r="2296" spans="1:8">
      <c r="E2296" s="703"/>
      <c r="F2296" s="703"/>
      <c r="G2296" s="703"/>
      <c r="H2296" s="703"/>
    </row>
    <row r="2297" spans="1:8">
      <c r="A2297" s="183" t="s">
        <v>15526</v>
      </c>
    </row>
    <row r="2298" spans="1:8">
      <c r="C2298" s="183">
        <v>17000</v>
      </c>
      <c r="H2298" s="183" t="s">
        <v>15527</v>
      </c>
    </row>
    <row r="2299" spans="1:8">
      <c r="C2299" s="183">
        <v>6600</v>
      </c>
      <c r="H2299" s="183" t="s">
        <v>14189</v>
      </c>
    </row>
    <row r="2300" spans="1:8">
      <c r="D2300" s="183">
        <v>6600</v>
      </c>
      <c r="F2300" s="206">
        <v>8172</v>
      </c>
      <c r="H2300" s="183" t="s">
        <v>14189</v>
      </c>
    </row>
    <row r="2301" spans="1:8">
      <c r="E2301" s="206">
        <v>1600</v>
      </c>
      <c r="F2301" s="206">
        <v>6572</v>
      </c>
      <c r="G2301" s="700" t="s">
        <v>15528</v>
      </c>
      <c r="H2301" s="183" t="s">
        <v>15529</v>
      </c>
    </row>
    <row r="2302" spans="1:8">
      <c r="E2302" s="703"/>
      <c r="F2302" s="703"/>
      <c r="G2302" s="703"/>
      <c r="H2302" s="703"/>
    </row>
    <row r="2303" spans="1:8">
      <c r="A2303" s="183" t="s">
        <v>15530</v>
      </c>
      <c r="E2303" s="703"/>
      <c r="F2303" s="703"/>
      <c r="G2303" s="703"/>
      <c r="H2303" s="703"/>
    </row>
    <row r="2304" spans="1:8">
      <c r="E2304" s="206">
        <v>115</v>
      </c>
      <c r="F2304" s="206">
        <v>6457</v>
      </c>
      <c r="G2304" s="183" t="s">
        <v>14795</v>
      </c>
      <c r="H2304" s="183" t="s">
        <v>15531</v>
      </c>
    </row>
    <row r="2305" spans="1:8">
      <c r="C2305" s="183">
        <v>22827</v>
      </c>
      <c r="H2305" s="183" t="s">
        <v>15532</v>
      </c>
    </row>
    <row r="2306" spans="1:8">
      <c r="C2306" s="183">
        <v>63248</v>
      </c>
      <c r="H2306" s="183" t="s">
        <v>15533</v>
      </c>
    </row>
    <row r="2307" spans="1:8">
      <c r="C2307" s="183">
        <v>15938</v>
      </c>
      <c r="H2307" s="183" t="s">
        <v>15534</v>
      </c>
    </row>
    <row r="2309" spans="1:8">
      <c r="A2309" s="183" t="s">
        <v>15535</v>
      </c>
      <c r="E2309" s="703"/>
      <c r="F2309" s="703"/>
      <c r="G2309" s="703"/>
    </row>
    <row r="2310" spans="1:8">
      <c r="E2310" s="206">
        <v>280</v>
      </c>
      <c r="F2310" s="206">
        <v>6177</v>
      </c>
      <c r="G2310" s="183" t="s">
        <v>14806</v>
      </c>
      <c r="H2310" s="183" t="s">
        <v>15536</v>
      </c>
    </row>
    <row r="2311" spans="1:8">
      <c r="E2311" s="206">
        <v>250</v>
      </c>
      <c r="F2311" s="206">
        <v>5927</v>
      </c>
      <c r="G2311" s="183" t="s">
        <v>14806</v>
      </c>
      <c r="H2311" s="183" t="s">
        <v>15536</v>
      </c>
    </row>
    <row r="2312" spans="1:8">
      <c r="E2312" s="703"/>
      <c r="F2312" s="703"/>
      <c r="G2312" s="703"/>
      <c r="H2312" s="703"/>
    </row>
    <row r="2314" spans="1:8">
      <c r="A2314" s="183" t="s">
        <v>15537</v>
      </c>
      <c r="E2314" s="703"/>
      <c r="F2314" s="703"/>
      <c r="G2314" s="703"/>
    </row>
    <row r="2315" spans="1:8">
      <c r="E2315" s="206">
        <v>220</v>
      </c>
      <c r="F2315" s="206">
        <v>5707</v>
      </c>
      <c r="G2315" s="183" t="s">
        <v>14806</v>
      </c>
      <c r="H2315" s="183" t="s">
        <v>15538</v>
      </c>
    </row>
    <row r="2316" spans="1:8">
      <c r="E2316" s="206">
        <v>245</v>
      </c>
      <c r="F2316" s="206">
        <v>5462</v>
      </c>
      <c r="G2316" s="183" t="s">
        <v>14806</v>
      </c>
      <c r="H2316" s="183" t="s">
        <v>15538</v>
      </c>
    </row>
    <row r="2317" spans="1:8">
      <c r="E2317" s="703"/>
      <c r="F2317" s="703"/>
      <c r="G2317" s="703"/>
      <c r="H2317" s="703"/>
    </row>
    <row r="2318" spans="1:8">
      <c r="A2318" s="183" t="s">
        <v>15539</v>
      </c>
    </row>
    <row r="2319" spans="1:8">
      <c r="E2319" s="183">
        <v>5</v>
      </c>
      <c r="F2319" s="183">
        <v>5457</v>
      </c>
      <c r="G2319" s="183" t="s">
        <v>14826</v>
      </c>
      <c r="H2319" s="183" t="s">
        <v>15540</v>
      </c>
    </row>
    <row r="2320" spans="1:8">
      <c r="E2320" s="206">
        <v>220</v>
      </c>
      <c r="F2320" s="206">
        <v>5237</v>
      </c>
      <c r="G2320" s="183" t="s">
        <v>14806</v>
      </c>
      <c r="H2320" s="183" t="s">
        <v>15538</v>
      </c>
    </row>
    <row r="2321" spans="1:8">
      <c r="E2321" s="206">
        <v>255</v>
      </c>
      <c r="F2321" s="206">
        <v>4982</v>
      </c>
      <c r="G2321" s="183" t="s">
        <v>14806</v>
      </c>
      <c r="H2321" s="183" t="s">
        <v>15538</v>
      </c>
    </row>
    <row r="2322" spans="1:8">
      <c r="E2322" s="703"/>
      <c r="F2322" s="703"/>
      <c r="G2322" s="703"/>
      <c r="H2322" s="703"/>
    </row>
    <row r="2323" spans="1:8">
      <c r="A2323" s="183" t="s">
        <v>15541</v>
      </c>
    </row>
    <row r="2324" spans="1:8">
      <c r="E2324" s="183">
        <v>25</v>
      </c>
      <c r="F2324" s="183">
        <v>4957</v>
      </c>
      <c r="G2324" s="183" t="s">
        <v>14826</v>
      </c>
      <c r="H2324" s="183" t="s">
        <v>15542</v>
      </c>
    </row>
    <row r="2325" spans="1:8">
      <c r="E2325" s="703"/>
      <c r="F2325" s="703"/>
      <c r="G2325" s="703"/>
      <c r="H2325" s="703"/>
    </row>
    <row r="2326" spans="1:8">
      <c r="A2326" s="183" t="s">
        <v>15543</v>
      </c>
    </row>
    <row r="2327" spans="1:8">
      <c r="E2327" s="183">
        <v>1205</v>
      </c>
      <c r="F2327" s="183">
        <v>3752</v>
      </c>
      <c r="G2327" s="183" t="s">
        <v>14813</v>
      </c>
      <c r="H2327" s="183" t="s">
        <v>15544</v>
      </c>
    </row>
    <row r="2328" spans="1:8">
      <c r="E2328" s="703"/>
      <c r="F2328" s="703"/>
      <c r="G2328" s="703"/>
      <c r="H2328" s="703"/>
    </row>
    <row r="2329" spans="1:8">
      <c r="A2329" s="183" t="s">
        <v>15545</v>
      </c>
    </row>
    <row r="2330" spans="1:8">
      <c r="E2330" s="206">
        <v>230</v>
      </c>
      <c r="F2330" s="206">
        <v>3522</v>
      </c>
      <c r="G2330" s="206" t="s">
        <v>14819</v>
      </c>
      <c r="H2330" s="183" t="s">
        <v>15546</v>
      </c>
    </row>
    <row r="2331" spans="1:8">
      <c r="E2331" s="703"/>
      <c r="F2331" s="703"/>
      <c r="G2331" s="703"/>
      <c r="H2331" s="703"/>
    </row>
    <row r="2332" spans="1:8">
      <c r="A2332" s="183" t="s">
        <v>15547</v>
      </c>
    </row>
    <row r="2333" spans="1:8">
      <c r="C2333" s="183">
        <v>17000</v>
      </c>
      <c r="H2333" s="183" t="s">
        <v>15548</v>
      </c>
    </row>
    <row r="2334" spans="1:8">
      <c r="C2334" s="183">
        <v>22818</v>
      </c>
      <c r="H2334" s="183" t="s">
        <v>15549</v>
      </c>
    </row>
    <row r="2335" spans="1:8">
      <c r="C2335" s="183">
        <v>63185</v>
      </c>
      <c r="H2335" s="183" t="s">
        <v>15550</v>
      </c>
    </row>
    <row r="2336" spans="1:8">
      <c r="C2336" s="183">
        <v>35000</v>
      </c>
      <c r="H2336" s="183" t="s">
        <v>15551</v>
      </c>
    </row>
    <row r="2337" spans="1:8">
      <c r="E2337" s="703"/>
      <c r="F2337" s="703"/>
      <c r="G2337" s="703"/>
    </row>
    <row r="2338" spans="1:8">
      <c r="A2338" s="183" t="s">
        <v>15552</v>
      </c>
      <c r="E2338" s="703"/>
      <c r="F2338" s="703"/>
      <c r="G2338" s="703"/>
    </row>
    <row r="2339" spans="1:8">
      <c r="E2339" s="183">
        <v>30</v>
      </c>
      <c r="F2339" s="206">
        <v>3492</v>
      </c>
      <c r="G2339" s="183" t="s">
        <v>14844</v>
      </c>
      <c r="H2339" s="183" t="s">
        <v>15553</v>
      </c>
    </row>
    <row r="2340" spans="1:8">
      <c r="E2340" s="206"/>
      <c r="F2340" s="206"/>
      <c r="H2340" s="700"/>
    </row>
    <row r="2341" spans="1:8">
      <c r="A2341" s="183" t="s">
        <v>15554</v>
      </c>
      <c r="E2341" s="703"/>
      <c r="F2341" s="703"/>
      <c r="G2341" s="703"/>
      <c r="H2341" s="703"/>
    </row>
    <row r="2342" spans="1:8">
      <c r="C2342" s="183">
        <v>10000</v>
      </c>
      <c r="E2342" s="703"/>
      <c r="F2342" s="703"/>
      <c r="G2342" s="703"/>
      <c r="H2342" s="206" t="s">
        <v>15503</v>
      </c>
    </row>
    <row r="2343" spans="1:8">
      <c r="E2343" s="206">
        <v>689</v>
      </c>
      <c r="F2343" s="206">
        <v>2803</v>
      </c>
      <c r="G2343" s="183" t="s">
        <v>14844</v>
      </c>
      <c r="H2343" s="206" t="s">
        <v>15555</v>
      </c>
    </row>
    <row r="2344" spans="1:8">
      <c r="E2344" s="183">
        <v>100</v>
      </c>
      <c r="F2344" s="183">
        <v>2703</v>
      </c>
      <c r="G2344" s="183" t="s">
        <v>14826</v>
      </c>
      <c r="H2344" s="183" t="s">
        <v>15556</v>
      </c>
    </row>
    <row r="2345" spans="1:8" ht="214.5">
      <c r="C2345" s="700" t="s">
        <v>15557</v>
      </c>
      <c r="H2345" s="698" t="s">
        <v>15558</v>
      </c>
    </row>
    <row r="2346" spans="1:8">
      <c r="C2346" s="700">
        <v>5598</v>
      </c>
      <c r="H2346" s="698"/>
    </row>
    <row r="2347" spans="1:8">
      <c r="E2347" s="700">
        <v>5598</v>
      </c>
      <c r="H2347" s="698" t="s">
        <v>15559</v>
      </c>
    </row>
    <row r="2348" spans="1:8">
      <c r="D2348" s="700">
        <v>5598</v>
      </c>
      <c r="H2348" s="698" t="s">
        <v>15560</v>
      </c>
    </row>
    <row r="2349" spans="1:8">
      <c r="E2349" s="206"/>
      <c r="F2349" s="206"/>
      <c r="H2349" s="700"/>
    </row>
    <row r="2350" spans="1:8">
      <c r="A2350" s="183" t="s">
        <v>15561</v>
      </c>
      <c r="E2350" s="703"/>
      <c r="F2350" s="703"/>
      <c r="G2350" s="703"/>
      <c r="H2350" s="703"/>
    </row>
    <row r="2351" spans="1:8">
      <c r="E2351" s="183">
        <v>300</v>
      </c>
      <c r="F2351" s="206">
        <v>2403</v>
      </c>
      <c r="G2351" s="183" t="s">
        <v>15270</v>
      </c>
      <c r="H2351" s="183" t="s">
        <v>14481</v>
      </c>
    </row>
    <row r="2352" spans="1:8">
      <c r="E2352" s="206"/>
      <c r="F2352" s="206"/>
      <c r="H2352" s="700"/>
    </row>
    <row r="2353" spans="1:8">
      <c r="A2353" s="183" t="s">
        <v>15562</v>
      </c>
      <c r="E2353" s="703"/>
      <c r="F2353" s="703"/>
      <c r="G2353" s="703"/>
      <c r="H2353" s="703"/>
    </row>
    <row r="2354" spans="1:8">
      <c r="E2354" s="206">
        <v>10</v>
      </c>
      <c r="F2354" s="206">
        <v>2393</v>
      </c>
      <c r="G2354" s="183" t="s">
        <v>14856</v>
      </c>
      <c r="H2354" s="183" t="s">
        <v>15563</v>
      </c>
    </row>
    <row r="2355" spans="1:8">
      <c r="E2355" s="206"/>
      <c r="F2355" s="206"/>
      <c r="H2355" s="700"/>
    </row>
    <row r="2356" spans="1:8">
      <c r="A2356" s="183" t="s">
        <v>15564</v>
      </c>
      <c r="E2356" s="703"/>
      <c r="F2356" s="703"/>
      <c r="G2356" s="703"/>
      <c r="H2356" s="703"/>
    </row>
    <row r="2357" spans="1:8" ht="66">
      <c r="C2357" s="183">
        <v>3100</v>
      </c>
      <c r="E2357" s="703"/>
      <c r="F2357" s="703"/>
      <c r="G2357" s="703"/>
      <c r="H2357" s="701" t="s">
        <v>15565</v>
      </c>
    </row>
    <row r="2358" spans="1:8">
      <c r="E2358" s="703"/>
      <c r="F2358" s="703"/>
      <c r="G2358" s="703"/>
      <c r="H2358" s="703"/>
    </row>
    <row r="2359" spans="1:8">
      <c r="A2359" s="183" t="s">
        <v>15566</v>
      </c>
    </row>
    <row r="2360" spans="1:8">
      <c r="E2360" s="183">
        <v>1205</v>
      </c>
      <c r="F2360" s="183">
        <v>1188</v>
      </c>
      <c r="G2360" s="183" t="s">
        <v>14813</v>
      </c>
      <c r="H2360" s="183" t="s">
        <v>15567</v>
      </c>
    </row>
    <row r="2361" spans="1:8">
      <c r="E2361" s="703"/>
      <c r="F2361" s="703"/>
      <c r="G2361" s="703"/>
      <c r="H2361" s="703"/>
    </row>
    <row r="2362" spans="1:8">
      <c r="A2362" s="183" t="s">
        <v>15568</v>
      </c>
    </row>
    <row r="2363" spans="1:8">
      <c r="C2363" s="183">
        <v>5000</v>
      </c>
      <c r="H2363" s="183" t="s">
        <v>15569</v>
      </c>
    </row>
    <row r="2364" spans="1:8">
      <c r="D2364" s="183">
        <v>5000</v>
      </c>
      <c r="F2364" s="206">
        <v>6188</v>
      </c>
      <c r="H2364" s="183" t="s">
        <v>14189</v>
      </c>
    </row>
    <row r="2365" spans="1:8">
      <c r="E2365" s="703"/>
      <c r="F2365" s="703"/>
      <c r="G2365" s="703"/>
      <c r="H2365" s="703"/>
    </row>
    <row r="2366" spans="1:8">
      <c r="A2366" s="183" t="s">
        <v>15570</v>
      </c>
    </row>
    <row r="2367" spans="1:8">
      <c r="C2367" s="183">
        <v>17000</v>
      </c>
      <c r="H2367" s="183" t="s">
        <v>15571</v>
      </c>
    </row>
    <row r="2368" spans="1:8">
      <c r="E2368" s="206"/>
      <c r="F2368" s="206"/>
      <c r="G2368" s="206"/>
    </row>
    <row r="2369" spans="1:8">
      <c r="A2369" s="183" t="s">
        <v>15572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14795</v>
      </c>
      <c r="H2370" s="183" t="s">
        <v>15573</v>
      </c>
    </row>
    <row r="2371" spans="1:8">
      <c r="E2371" s="206">
        <v>32</v>
      </c>
      <c r="F2371" s="206">
        <v>6138</v>
      </c>
      <c r="G2371" s="183" t="s">
        <v>14806</v>
      </c>
      <c r="H2371" s="183" t="s">
        <v>15574</v>
      </c>
    </row>
    <row r="2372" spans="1:8">
      <c r="C2372" s="183">
        <v>98564</v>
      </c>
      <c r="E2372" s="703"/>
      <c r="F2372" s="703"/>
      <c r="G2372" s="703"/>
      <c r="H2372" s="206" t="s">
        <v>15502</v>
      </c>
    </row>
    <row r="2373" spans="1:8">
      <c r="E2373" s="206"/>
      <c r="F2373" s="206"/>
      <c r="G2373" s="206"/>
    </row>
    <row r="2374" spans="1:8">
      <c r="A2374" s="183" t="s">
        <v>15575</v>
      </c>
      <c r="E2374" s="206"/>
      <c r="F2374" s="206"/>
      <c r="G2374" s="206"/>
    </row>
    <row r="2375" spans="1:8">
      <c r="C2375" s="183">
        <v>13715</v>
      </c>
      <c r="H2375" s="183" t="s">
        <v>15576</v>
      </c>
    </row>
    <row r="2376" spans="1:8">
      <c r="C2376" s="183">
        <v>25318</v>
      </c>
      <c r="H2376" s="183" t="s">
        <v>15577</v>
      </c>
    </row>
    <row r="2377" spans="1:8">
      <c r="C2377" s="183">
        <v>63185</v>
      </c>
      <c r="H2377" s="183" t="s">
        <v>15578</v>
      </c>
    </row>
    <row r="2378" spans="1:8">
      <c r="C2378" s="183">
        <v>12800</v>
      </c>
      <c r="H2378" s="183" t="s">
        <v>15579</v>
      </c>
    </row>
    <row r="2379" spans="1:8">
      <c r="E2379" s="703"/>
      <c r="F2379" s="703"/>
      <c r="G2379" s="703"/>
      <c r="H2379" s="703"/>
    </row>
    <row r="2380" spans="1:8">
      <c r="A2380" s="183" t="s">
        <v>15580</v>
      </c>
    </row>
    <row r="2381" spans="1:8">
      <c r="C2381" s="183">
        <v>30000</v>
      </c>
      <c r="E2381" s="206"/>
      <c r="F2381" s="206"/>
      <c r="G2381" s="700"/>
      <c r="H2381" s="183" t="s">
        <v>15581</v>
      </c>
    </row>
    <row r="2382" spans="1:8">
      <c r="E2382" s="206">
        <v>15</v>
      </c>
      <c r="F2382" s="206">
        <v>6123</v>
      </c>
      <c r="G2382" s="183" t="s">
        <v>14795</v>
      </c>
      <c r="H2382" s="183" t="s">
        <v>15582</v>
      </c>
    </row>
    <row r="2383" spans="1:8">
      <c r="E2383" s="206">
        <v>32</v>
      </c>
      <c r="F2383" s="206">
        <v>6091</v>
      </c>
      <c r="G2383" s="183" t="s">
        <v>15344</v>
      </c>
      <c r="H2383" s="183" t="s">
        <v>15583</v>
      </c>
    </row>
    <row r="2385" spans="1:8">
      <c r="A2385" s="183" t="s">
        <v>15584</v>
      </c>
      <c r="E2385" s="703"/>
      <c r="F2385" s="703"/>
      <c r="G2385" s="703"/>
    </row>
    <row r="2386" spans="1:8">
      <c r="E2386" s="206">
        <v>225</v>
      </c>
      <c r="F2386" s="206">
        <v>5866</v>
      </c>
      <c r="G2386" s="183" t="s">
        <v>14806</v>
      </c>
      <c r="H2386" s="183" t="s">
        <v>15585</v>
      </c>
    </row>
    <row r="2387" spans="1:8">
      <c r="E2387" s="206">
        <v>105</v>
      </c>
      <c r="F2387" s="206">
        <v>5761</v>
      </c>
      <c r="G2387" s="183" t="s">
        <v>14806</v>
      </c>
      <c r="H2387" s="183" t="s">
        <v>15586</v>
      </c>
    </row>
    <row r="2388" spans="1:8">
      <c r="E2388" s="206">
        <v>25</v>
      </c>
      <c r="F2388" s="206">
        <v>5736</v>
      </c>
      <c r="G2388" s="183" t="s">
        <v>14806</v>
      </c>
      <c r="H2388" s="183" t="s">
        <v>15587</v>
      </c>
    </row>
    <row r="2389" spans="1:8">
      <c r="E2389" s="703"/>
      <c r="F2389" s="703"/>
      <c r="G2389" s="703"/>
      <c r="H2389" s="703"/>
    </row>
    <row r="2390" spans="1:8">
      <c r="A2390" s="183" t="s">
        <v>15588</v>
      </c>
    </row>
    <row r="2391" spans="1:8">
      <c r="E2391" s="183">
        <v>1205</v>
      </c>
      <c r="F2391" s="183">
        <v>4531</v>
      </c>
      <c r="G2391" s="183" t="s">
        <v>14813</v>
      </c>
      <c r="H2391" s="183" t="s">
        <v>15589</v>
      </c>
    </row>
    <row r="2392" spans="1:8">
      <c r="E2392" s="703"/>
      <c r="F2392" s="703"/>
      <c r="G2392" s="703"/>
      <c r="H2392" s="703"/>
    </row>
    <row r="2393" spans="1:8">
      <c r="A2393" s="183" t="s">
        <v>15590</v>
      </c>
    </row>
    <row r="2394" spans="1:8">
      <c r="E2394" s="206">
        <v>90</v>
      </c>
      <c r="F2394" s="206">
        <v>4441</v>
      </c>
      <c r="G2394" s="183" t="s">
        <v>15470</v>
      </c>
      <c r="H2394" s="183" t="s">
        <v>15591</v>
      </c>
    </row>
    <row r="2395" spans="1:8">
      <c r="E2395" s="183">
        <v>52</v>
      </c>
      <c r="F2395" s="183">
        <v>4389</v>
      </c>
      <c r="G2395" s="183" t="s">
        <v>14826</v>
      </c>
      <c r="H2395" s="183" t="s">
        <v>15592</v>
      </c>
    </row>
    <row r="2396" spans="1:8">
      <c r="E2396" s="703"/>
      <c r="F2396" s="703"/>
      <c r="G2396" s="703"/>
      <c r="H2396" s="703"/>
    </row>
    <row r="2397" spans="1:8">
      <c r="A2397" s="183" t="s">
        <v>15593</v>
      </c>
    </row>
    <row r="2398" spans="1:8">
      <c r="E2398" s="183">
        <v>25</v>
      </c>
      <c r="F2398" s="183">
        <v>4364</v>
      </c>
      <c r="G2398" s="183" t="s">
        <v>14826</v>
      </c>
      <c r="H2398" s="183" t="s">
        <v>15594</v>
      </c>
    </row>
    <row r="2399" spans="1:8">
      <c r="E2399" s="183">
        <v>35</v>
      </c>
      <c r="F2399" s="183">
        <v>4329</v>
      </c>
      <c r="G2399" s="183" t="s">
        <v>14826</v>
      </c>
      <c r="H2399" s="183" t="s">
        <v>15595</v>
      </c>
    </row>
    <row r="2400" spans="1:8">
      <c r="E2400" s="206">
        <v>304</v>
      </c>
      <c r="F2400" s="206">
        <v>4025</v>
      </c>
      <c r="G2400" s="206" t="s">
        <v>14819</v>
      </c>
      <c r="H2400" s="183" t="s">
        <v>15596</v>
      </c>
    </row>
    <row r="2401" spans="1:8">
      <c r="C2401" s="183">
        <v>17000</v>
      </c>
      <c r="H2401" s="183" t="s">
        <v>15597</v>
      </c>
    </row>
    <row r="2402" spans="1:8">
      <c r="E2402" s="206"/>
      <c r="F2402" s="206"/>
      <c r="G2402" s="206"/>
    </row>
    <row r="2403" spans="1:8">
      <c r="A2403" s="183" t="s">
        <v>15598</v>
      </c>
      <c r="E2403" s="206"/>
      <c r="F2403" s="206"/>
      <c r="G2403" s="206"/>
    </row>
    <row r="2404" spans="1:8">
      <c r="C2404" s="183">
        <v>18617</v>
      </c>
      <c r="H2404" s="183" t="s">
        <v>15599</v>
      </c>
    </row>
    <row r="2405" spans="1:8">
      <c r="C2405" s="183">
        <v>1808</v>
      </c>
      <c r="H2405" s="183" t="s">
        <v>15600</v>
      </c>
    </row>
    <row r="2406" spans="1:8">
      <c r="E2406" s="206"/>
      <c r="F2406" s="206"/>
      <c r="G2406" s="206"/>
    </row>
    <row r="2407" spans="1:8">
      <c r="A2407" s="183" t="s">
        <v>15601</v>
      </c>
      <c r="E2407" s="206"/>
      <c r="F2407" s="206"/>
      <c r="G2407" s="206"/>
    </row>
    <row r="2408" spans="1:8">
      <c r="C2408" s="183">
        <v>25318</v>
      </c>
      <c r="H2408" s="183" t="s">
        <v>15602</v>
      </c>
    </row>
    <row r="2409" spans="1:8">
      <c r="C2409" s="183">
        <v>63185</v>
      </c>
      <c r="H2409" s="183" t="s">
        <v>15578</v>
      </c>
    </row>
    <row r="2410" spans="1:8">
      <c r="C2410" s="183">
        <v>28000</v>
      </c>
      <c r="H2410" s="183" t="s">
        <v>15579</v>
      </c>
    </row>
    <row r="2411" spans="1:8">
      <c r="E2411" s="206"/>
      <c r="F2411" s="206"/>
      <c r="G2411" s="206"/>
    </row>
    <row r="2412" spans="1:8">
      <c r="A2412" s="183" t="s">
        <v>15603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14795</v>
      </c>
      <c r="H2413" s="183" t="s">
        <v>13986</v>
      </c>
    </row>
    <row r="2414" spans="1:8">
      <c r="E2414" s="206"/>
      <c r="F2414" s="206"/>
      <c r="G2414" s="206"/>
    </row>
    <row r="2415" spans="1:8">
      <c r="A2415" s="183" t="s">
        <v>15604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14856</v>
      </c>
      <c r="H2416" s="183" t="s">
        <v>15605</v>
      </c>
    </row>
    <row r="2417" spans="1:8">
      <c r="E2417" s="703"/>
      <c r="F2417" s="703"/>
      <c r="G2417" s="703"/>
      <c r="H2417" s="703"/>
    </row>
    <row r="2418" spans="1:8">
      <c r="A2418" s="183" t="s">
        <v>15606</v>
      </c>
    </row>
    <row r="2419" spans="1:8">
      <c r="E2419" s="183">
        <v>35</v>
      </c>
      <c r="F2419" s="183">
        <v>3612</v>
      </c>
      <c r="G2419" s="183" t="s">
        <v>14826</v>
      </c>
      <c r="H2419" s="183" t="s">
        <v>15607</v>
      </c>
    </row>
    <row r="2421" spans="1:8">
      <c r="A2421" s="183" t="s">
        <v>15608</v>
      </c>
    </row>
    <row r="2422" spans="1:8">
      <c r="C2422" s="183">
        <v>42000</v>
      </c>
      <c r="H2422" s="183" t="s">
        <v>15609</v>
      </c>
    </row>
    <row r="2423" spans="1:8">
      <c r="E2423" s="703"/>
      <c r="F2423" s="703"/>
      <c r="G2423" s="703"/>
      <c r="H2423" s="703"/>
    </row>
    <row r="2424" spans="1:8">
      <c r="A2424" s="183" t="s">
        <v>15610</v>
      </c>
    </row>
    <row r="2425" spans="1:8">
      <c r="E2425" s="183">
        <v>75</v>
      </c>
      <c r="F2425" s="183">
        <v>3537</v>
      </c>
      <c r="G2425" s="183" t="s">
        <v>14826</v>
      </c>
      <c r="H2425" s="183" t="s">
        <v>15611</v>
      </c>
    </row>
    <row r="2426" spans="1:8">
      <c r="E2426" s="183">
        <v>1205</v>
      </c>
      <c r="F2426" s="183">
        <v>2332</v>
      </c>
      <c r="G2426" s="183" t="s">
        <v>14813</v>
      </c>
      <c r="H2426" s="183" t="s">
        <v>15612</v>
      </c>
    </row>
    <row r="2427" spans="1:8">
      <c r="E2427" s="206">
        <v>48</v>
      </c>
      <c r="F2427" s="206">
        <v>2284</v>
      </c>
      <c r="G2427" s="183" t="s">
        <v>14806</v>
      </c>
      <c r="H2427" s="183" t="s">
        <v>15613</v>
      </c>
    </row>
    <row r="2428" spans="1:8">
      <c r="E2428" s="703"/>
      <c r="F2428" s="703"/>
      <c r="G2428" s="703"/>
      <c r="H2428" s="703"/>
    </row>
    <row r="2429" spans="1:8">
      <c r="A2429" s="183" t="s">
        <v>15614</v>
      </c>
    </row>
    <row r="2430" spans="1:8">
      <c r="E2430" s="206">
        <v>18</v>
      </c>
      <c r="F2430" s="206">
        <v>2266</v>
      </c>
      <c r="G2430" s="183" t="s">
        <v>14795</v>
      </c>
      <c r="H2430" s="183" t="s">
        <v>15615</v>
      </c>
    </row>
    <row r="2431" spans="1:8">
      <c r="C2431" s="183">
        <v>200000</v>
      </c>
      <c r="E2431" s="703"/>
      <c r="F2431" s="703"/>
      <c r="G2431" s="703"/>
      <c r="H2431" s="206" t="s">
        <v>15616</v>
      </c>
    </row>
    <row r="2432" spans="1:8">
      <c r="E2432" s="206">
        <v>840</v>
      </c>
      <c r="F2432" s="206">
        <v>1426</v>
      </c>
      <c r="G2432" s="183" t="s">
        <v>14826</v>
      </c>
      <c r="H2432" s="183" t="s">
        <v>15617</v>
      </c>
    </row>
    <row r="2433" spans="1:8">
      <c r="E2433" s="703"/>
      <c r="F2433" s="703"/>
      <c r="G2433" s="703"/>
      <c r="H2433" s="703"/>
    </row>
    <row r="2434" spans="1:8">
      <c r="A2434" s="183" t="s">
        <v>15618</v>
      </c>
    </row>
    <row r="2435" spans="1:8">
      <c r="C2435" s="183">
        <v>17000</v>
      </c>
      <c r="H2435" s="183" t="s">
        <v>15619</v>
      </c>
    </row>
    <row r="2436" spans="1:8">
      <c r="C2436" s="183">
        <v>5000</v>
      </c>
      <c r="H2436" s="183" t="s">
        <v>14189</v>
      </c>
    </row>
    <row r="2437" spans="1:8">
      <c r="D2437" s="183">
        <v>5000</v>
      </c>
      <c r="F2437" s="183">
        <v>6426</v>
      </c>
      <c r="H2437" s="183" t="s">
        <v>15569</v>
      </c>
    </row>
    <row r="2439" spans="1:8">
      <c r="A2439" s="183" t="s">
        <v>15620</v>
      </c>
      <c r="E2439" s="703"/>
      <c r="F2439" s="703"/>
      <c r="G2439" s="703"/>
    </row>
    <row r="2440" spans="1:8">
      <c r="E2440" s="206">
        <v>370</v>
      </c>
      <c r="F2440" s="206">
        <v>6056</v>
      </c>
      <c r="G2440" s="183" t="s">
        <v>15309</v>
      </c>
      <c r="H2440" s="183" t="s">
        <v>15621</v>
      </c>
    </row>
    <row r="2441" spans="1:8">
      <c r="E2441" s="206">
        <v>365</v>
      </c>
      <c r="F2441" s="206">
        <v>5691</v>
      </c>
      <c r="G2441" s="183" t="s">
        <v>14806</v>
      </c>
      <c r="H2441" s="183" t="s">
        <v>15621</v>
      </c>
    </row>
    <row r="2442" spans="1:8">
      <c r="E2442" s="206"/>
      <c r="F2442" s="206"/>
      <c r="H2442" s="700" t="s">
        <v>15622</v>
      </c>
    </row>
    <row r="2443" spans="1:8">
      <c r="A2443" s="183" t="s">
        <v>15623</v>
      </c>
      <c r="E2443" s="183">
        <v>500</v>
      </c>
      <c r="F2443" s="206">
        <v>5191</v>
      </c>
      <c r="G2443" s="183" t="s">
        <v>14826</v>
      </c>
      <c r="H2443" s="183" t="s">
        <v>15312</v>
      </c>
    </row>
    <row r="2444" spans="1:8">
      <c r="A2444" s="183" t="s">
        <v>15624</v>
      </c>
      <c r="C2444" s="183">
        <v>11568</v>
      </c>
      <c r="H2444" s="183" t="s">
        <v>15625</v>
      </c>
    </row>
    <row r="2445" spans="1:8">
      <c r="A2445" s="183" t="s">
        <v>15626</v>
      </c>
      <c r="E2445" s="183">
        <v>200</v>
      </c>
      <c r="F2445" s="206">
        <v>4991</v>
      </c>
      <c r="G2445" s="183" t="s">
        <v>14806</v>
      </c>
      <c r="H2445" s="183" t="s">
        <v>15392</v>
      </c>
    </row>
    <row r="2446" spans="1:8">
      <c r="A2446" s="183" t="s">
        <v>15627</v>
      </c>
      <c r="E2446" s="183">
        <v>80</v>
      </c>
      <c r="F2446" s="206">
        <v>4911</v>
      </c>
      <c r="G2446" s="183" t="s">
        <v>14856</v>
      </c>
      <c r="H2446" s="183" t="s">
        <v>15628</v>
      </c>
    </row>
    <row r="2447" spans="1:8">
      <c r="A2447" s="183" t="s">
        <v>15627</v>
      </c>
      <c r="E2447" s="183">
        <v>300</v>
      </c>
      <c r="F2447" s="206">
        <v>4611</v>
      </c>
      <c r="G2447" s="183" t="s">
        <v>15270</v>
      </c>
      <c r="H2447" s="183" t="s">
        <v>15629</v>
      </c>
    </row>
    <row r="2448" spans="1:8">
      <c r="A2448" s="183" t="s">
        <v>15630</v>
      </c>
      <c r="C2448" s="183">
        <v>8139</v>
      </c>
      <c r="H2448" s="183" t="s">
        <v>15631</v>
      </c>
    </row>
    <row r="2449" spans="1:8">
      <c r="A2449" s="183" t="s">
        <v>15632</v>
      </c>
      <c r="E2449" s="206">
        <v>150</v>
      </c>
      <c r="F2449" s="206">
        <v>4461</v>
      </c>
      <c r="G2449" s="183" t="s">
        <v>14806</v>
      </c>
      <c r="H2449" s="183" t="s">
        <v>15633</v>
      </c>
    </row>
    <row r="2450" spans="1:8">
      <c r="A2450" s="183" t="s">
        <v>15632</v>
      </c>
      <c r="E2450" s="206">
        <v>160</v>
      </c>
      <c r="F2450" s="206">
        <v>4301</v>
      </c>
      <c r="G2450" s="183" t="s">
        <v>14806</v>
      </c>
      <c r="H2450" s="183" t="s">
        <v>15634</v>
      </c>
    </row>
    <row r="2451" spans="1:8">
      <c r="E2451" s="206"/>
      <c r="F2451" s="206"/>
      <c r="H2451" s="700" t="s">
        <v>15635</v>
      </c>
    </row>
    <row r="2452" spans="1:8">
      <c r="A2452" s="183" t="s">
        <v>15636</v>
      </c>
      <c r="E2452" s="206">
        <v>216</v>
      </c>
      <c r="F2452" s="206">
        <v>4085</v>
      </c>
      <c r="G2452" s="183" t="s">
        <v>13816</v>
      </c>
      <c r="H2452" s="183" t="s">
        <v>15637</v>
      </c>
    </row>
    <row r="2453" spans="1:8">
      <c r="A2453" s="183" t="s">
        <v>15638</v>
      </c>
      <c r="E2453" s="183">
        <v>1205</v>
      </c>
      <c r="F2453" s="183">
        <v>2880</v>
      </c>
      <c r="G2453" s="183" t="s">
        <v>14813</v>
      </c>
      <c r="H2453" s="183" t="s">
        <v>15639</v>
      </c>
    </row>
    <row r="2454" spans="1:8">
      <c r="A2454" s="183" t="s">
        <v>15638</v>
      </c>
      <c r="E2454" s="206">
        <v>251</v>
      </c>
      <c r="F2454" s="206">
        <v>2629</v>
      </c>
      <c r="G2454" s="206" t="s">
        <v>14819</v>
      </c>
      <c r="H2454" s="183" t="s">
        <v>15640</v>
      </c>
    </row>
    <row r="2455" spans="1:8">
      <c r="A2455" s="183" t="s">
        <v>15641</v>
      </c>
      <c r="E2455" s="183">
        <v>65</v>
      </c>
      <c r="F2455" s="206">
        <v>2564</v>
      </c>
      <c r="G2455" s="183" t="s">
        <v>15429</v>
      </c>
      <c r="H2455" s="183" t="s">
        <v>15642</v>
      </c>
    </row>
    <row r="2456" spans="1:8">
      <c r="A2456" s="183" t="s">
        <v>15643</v>
      </c>
      <c r="E2456" s="206">
        <v>120</v>
      </c>
      <c r="F2456" s="206">
        <v>2444</v>
      </c>
      <c r="G2456" s="183" t="s">
        <v>14806</v>
      </c>
      <c r="H2456" s="183" t="s">
        <v>15644</v>
      </c>
    </row>
    <row r="2457" spans="1:8">
      <c r="A2457" s="183" t="s">
        <v>15643</v>
      </c>
      <c r="E2457" s="206">
        <v>130</v>
      </c>
      <c r="F2457" s="206">
        <v>2314</v>
      </c>
      <c r="G2457" s="183" t="s">
        <v>14806</v>
      </c>
      <c r="H2457" s="183" t="s">
        <v>15645</v>
      </c>
    </row>
    <row r="2458" spans="1:8">
      <c r="A2458" s="183" t="s">
        <v>15646</v>
      </c>
      <c r="E2458" s="206">
        <v>275</v>
      </c>
      <c r="F2458" s="206">
        <v>2039</v>
      </c>
      <c r="G2458" s="183" t="s">
        <v>14806</v>
      </c>
      <c r="H2458" s="183" t="s">
        <v>15647</v>
      </c>
    </row>
    <row r="2459" spans="1:8">
      <c r="A2459" s="183" t="s">
        <v>15646</v>
      </c>
      <c r="E2459" s="206">
        <v>280</v>
      </c>
      <c r="F2459" s="206">
        <v>1759</v>
      </c>
      <c r="G2459" s="183" t="s">
        <v>14806</v>
      </c>
      <c r="H2459" s="183" t="s">
        <v>15648</v>
      </c>
    </row>
    <row r="2460" spans="1:8">
      <c r="A2460" s="183" t="s">
        <v>15649</v>
      </c>
      <c r="E2460" s="183">
        <v>16</v>
      </c>
      <c r="F2460" s="206">
        <v>1743</v>
      </c>
      <c r="G2460" s="183" t="s">
        <v>14844</v>
      </c>
      <c r="H2460" s="183" t="s">
        <v>15650</v>
      </c>
    </row>
    <row r="2461" spans="1:8">
      <c r="A2461" s="183" t="s">
        <v>15649</v>
      </c>
      <c r="E2461" s="183">
        <v>60</v>
      </c>
      <c r="F2461" s="206">
        <v>1683</v>
      </c>
      <c r="G2461" s="183" t="s">
        <v>14844</v>
      </c>
      <c r="H2461" s="183" t="s">
        <v>15651</v>
      </c>
    </row>
    <row r="2462" spans="1:8">
      <c r="A2462" s="183" t="s">
        <v>15652</v>
      </c>
      <c r="E2462" s="206">
        <v>210</v>
      </c>
      <c r="F2462" s="206">
        <v>1473</v>
      </c>
      <c r="G2462" s="183" t="s">
        <v>14806</v>
      </c>
      <c r="H2462" s="183" t="s">
        <v>15653</v>
      </c>
    </row>
    <row r="2463" spans="1:8">
      <c r="A2463" s="183" t="s">
        <v>15652</v>
      </c>
      <c r="E2463" s="206">
        <v>200</v>
      </c>
      <c r="F2463" s="206">
        <v>1273</v>
      </c>
      <c r="G2463" s="183" t="s">
        <v>14806</v>
      </c>
      <c r="H2463" s="183" t="s">
        <v>15653</v>
      </c>
    </row>
    <row r="2464" spans="1:8">
      <c r="A2464" s="183" t="s">
        <v>15654</v>
      </c>
      <c r="C2464" s="183">
        <v>17000</v>
      </c>
      <c r="H2464" s="183" t="s">
        <v>15655</v>
      </c>
    </row>
    <row r="2465" spans="1:8">
      <c r="A2465" s="183" t="s">
        <v>15654</v>
      </c>
      <c r="E2465" s="183">
        <v>32</v>
      </c>
      <c r="F2465" s="206">
        <v>1241</v>
      </c>
      <c r="G2465" s="183" t="s">
        <v>14844</v>
      </c>
      <c r="H2465" s="183" t="s">
        <v>15650</v>
      </c>
    </row>
    <row r="2466" spans="1:8">
      <c r="A2466" s="183" t="s">
        <v>15656</v>
      </c>
      <c r="E2466" s="206">
        <v>120</v>
      </c>
      <c r="F2466" s="206">
        <v>1121</v>
      </c>
      <c r="G2466" s="183" t="s">
        <v>14826</v>
      </c>
      <c r="H2466" s="183" t="s">
        <v>15657</v>
      </c>
    </row>
    <row r="2467" spans="1:8">
      <c r="A2467" s="183" t="s">
        <v>15658</v>
      </c>
      <c r="C2467" s="183">
        <v>85053</v>
      </c>
      <c r="H2467" s="183" t="s">
        <v>15659</v>
      </c>
    </row>
    <row r="2468" spans="1:8">
      <c r="A2468" s="183" t="s">
        <v>15658</v>
      </c>
      <c r="C2468" s="183">
        <v>25318</v>
      </c>
      <c r="H2468" s="183" t="s">
        <v>15660</v>
      </c>
    </row>
    <row r="2469" spans="1:8">
      <c r="A2469" s="183" t="s">
        <v>15661</v>
      </c>
      <c r="C2469" s="183">
        <v>62750</v>
      </c>
      <c r="H2469" s="183" t="s">
        <v>15578</v>
      </c>
    </row>
    <row r="2470" spans="1:8">
      <c r="A2470" s="183" t="s">
        <v>15658</v>
      </c>
      <c r="C2470" s="183">
        <v>18500</v>
      </c>
      <c r="H2470" s="183" t="s">
        <v>15579</v>
      </c>
    </row>
    <row r="2471" spans="1:8">
      <c r="A2471" s="183" t="s">
        <v>15662</v>
      </c>
      <c r="C2471" s="183">
        <v>3000</v>
      </c>
      <c r="H2471" s="183" t="s">
        <v>15663</v>
      </c>
    </row>
    <row r="2472" spans="1:8">
      <c r="A2472" s="183" t="s">
        <v>15664</v>
      </c>
      <c r="E2472" s="183">
        <v>35</v>
      </c>
      <c r="F2472" s="183">
        <v>1086</v>
      </c>
      <c r="G2472" s="183" t="s">
        <v>13816</v>
      </c>
      <c r="H2472" s="183" t="s">
        <v>15665</v>
      </c>
    </row>
    <row r="2473" spans="1:8">
      <c r="A2473" s="183" t="s">
        <v>15666</v>
      </c>
      <c r="C2473" s="183">
        <v>16500</v>
      </c>
      <c r="H2473" s="183" t="s">
        <v>15667</v>
      </c>
    </row>
    <row r="2474" spans="1:8">
      <c r="A2474" s="183" t="s">
        <v>15668</v>
      </c>
      <c r="C2474" s="183">
        <v>825</v>
      </c>
      <c r="H2474" s="183" t="s">
        <v>15669</v>
      </c>
    </row>
    <row r="2475" spans="1:8">
      <c r="A2475" s="183" t="s">
        <v>15670</v>
      </c>
      <c r="C2475" s="183">
        <v>5000</v>
      </c>
      <c r="H2475" s="183" t="s">
        <v>15569</v>
      </c>
    </row>
    <row r="2476" spans="1:8">
      <c r="A2476" s="183" t="s">
        <v>15670</v>
      </c>
      <c r="D2476" s="183">
        <v>5000</v>
      </c>
      <c r="F2476" s="183">
        <v>6086</v>
      </c>
      <c r="H2476" s="183" t="s">
        <v>15569</v>
      </c>
    </row>
    <row r="2477" spans="1:8">
      <c r="A2477" s="183" t="s">
        <v>15671</v>
      </c>
      <c r="E2477" s="183">
        <v>1205</v>
      </c>
      <c r="F2477" s="183">
        <v>4881</v>
      </c>
      <c r="G2477" s="183" t="s">
        <v>14813</v>
      </c>
      <c r="H2477" s="183" t="s">
        <v>15672</v>
      </c>
    </row>
    <row r="2478" spans="1:8">
      <c r="A2478" s="183" t="s">
        <v>15673</v>
      </c>
      <c r="E2478" s="206">
        <v>18</v>
      </c>
      <c r="F2478" s="206">
        <v>4863</v>
      </c>
      <c r="G2478" s="183" t="s">
        <v>14795</v>
      </c>
      <c r="H2478" s="183" t="s">
        <v>15674</v>
      </c>
    </row>
    <row r="2479" spans="1:8" ht="66">
      <c r="A2479" s="183" t="s">
        <v>15675</v>
      </c>
      <c r="C2479" s="183">
        <v>25000</v>
      </c>
      <c r="E2479" s="206"/>
      <c r="F2479" s="206"/>
      <c r="H2479" s="698" t="s">
        <v>15676</v>
      </c>
    </row>
    <row r="2480" spans="1:8">
      <c r="A2480" s="183" t="s">
        <v>15677</v>
      </c>
      <c r="C2480" s="183">
        <v>17000</v>
      </c>
      <c r="H2480" s="183" t="s">
        <v>15678</v>
      </c>
    </row>
    <row r="2481" spans="1:8">
      <c r="A2481" s="183" t="s">
        <v>15679</v>
      </c>
      <c r="C2481" s="183">
        <v>14193</v>
      </c>
      <c r="H2481" s="183" t="s">
        <v>15680</v>
      </c>
    </row>
    <row r="2482" spans="1:8">
      <c r="A2482" s="183" t="s">
        <v>15679</v>
      </c>
      <c r="E2482" s="206">
        <v>435</v>
      </c>
      <c r="F2482" s="206">
        <v>4428</v>
      </c>
      <c r="G2482" s="183" t="s">
        <v>14806</v>
      </c>
      <c r="H2482" s="183" t="s">
        <v>15681</v>
      </c>
    </row>
    <row r="2483" spans="1:8">
      <c r="A2483" s="183" t="s">
        <v>15682</v>
      </c>
      <c r="E2483" s="206">
        <v>500</v>
      </c>
      <c r="F2483" s="206">
        <v>3928</v>
      </c>
      <c r="G2483" s="183" t="s">
        <v>14806</v>
      </c>
      <c r="H2483" s="183" t="s">
        <v>15683</v>
      </c>
    </row>
    <row r="2484" spans="1:8">
      <c r="A2484" s="183" t="s">
        <v>15684</v>
      </c>
      <c r="C2484" s="183">
        <v>25318</v>
      </c>
      <c r="H2484" s="183" t="s">
        <v>15685</v>
      </c>
    </row>
    <row r="2485" spans="1:8">
      <c r="A2485" s="183" t="s">
        <v>15684</v>
      </c>
      <c r="C2485" s="183">
        <v>62750</v>
      </c>
      <c r="H2485" s="183" t="s">
        <v>15686</v>
      </c>
    </row>
    <row r="2486" spans="1:8">
      <c r="A2486" s="183" t="s">
        <v>15684</v>
      </c>
      <c r="C2486" s="183">
        <v>89500</v>
      </c>
      <c r="H2486" s="183" t="s">
        <v>15687</v>
      </c>
    </row>
    <row r="2487" spans="1:8">
      <c r="A2487" s="183" t="s">
        <v>15688</v>
      </c>
      <c r="C2487" s="183">
        <v>39562</v>
      </c>
      <c r="H2487" s="183" t="s">
        <v>15689</v>
      </c>
    </row>
    <row r="2488" spans="1:8">
      <c r="A2488" s="183" t="s">
        <v>15690</v>
      </c>
      <c r="E2488" s="206">
        <v>209</v>
      </c>
      <c r="F2488" s="206">
        <v>3719</v>
      </c>
      <c r="G2488" s="206" t="s">
        <v>14819</v>
      </c>
      <c r="H2488" s="183" t="s">
        <v>15691</v>
      </c>
    </row>
    <row r="2489" spans="1:8">
      <c r="A2489" s="183" t="s">
        <v>15690</v>
      </c>
      <c r="E2489" s="183">
        <v>1205</v>
      </c>
      <c r="F2489" s="183">
        <v>2514</v>
      </c>
      <c r="G2489" s="183" t="s">
        <v>15273</v>
      </c>
      <c r="H2489" s="183" t="s">
        <v>15692</v>
      </c>
    </row>
    <row r="2490" spans="1:8">
      <c r="A2490" s="183" t="s">
        <v>15693</v>
      </c>
      <c r="C2490" s="183">
        <v>17000</v>
      </c>
      <c r="H2490" s="183" t="s">
        <v>15694</v>
      </c>
    </row>
    <row r="2491" spans="1:8">
      <c r="A2491" s="183" t="s">
        <v>15695</v>
      </c>
      <c r="C2491" s="183">
        <v>5077</v>
      </c>
      <c r="H2491" s="183" t="s">
        <v>15696</v>
      </c>
    </row>
    <row r="2492" spans="1:8">
      <c r="A2492" s="183" t="s">
        <v>15697</v>
      </c>
      <c r="E2492" s="183">
        <v>200</v>
      </c>
      <c r="F2492" s="206">
        <v>2314</v>
      </c>
      <c r="G2492" s="183" t="s">
        <v>14844</v>
      </c>
      <c r="H2492" s="183" t="s">
        <v>14037</v>
      </c>
    </row>
    <row r="2493" spans="1:8">
      <c r="A2493" s="183" t="s">
        <v>15698</v>
      </c>
      <c r="C2493" s="183">
        <v>25318</v>
      </c>
      <c r="H2493" s="183" t="s">
        <v>15699</v>
      </c>
    </row>
    <row r="2494" spans="1:8">
      <c r="A2494" s="183" t="s">
        <v>15698</v>
      </c>
      <c r="C2494" s="183">
        <v>62750</v>
      </c>
      <c r="H2494" s="183" t="s">
        <v>15700</v>
      </c>
    </row>
    <row r="2495" spans="1:8">
      <c r="A2495" s="183" t="s">
        <v>15698</v>
      </c>
      <c r="C2495" s="183">
        <v>18000</v>
      </c>
      <c r="H2495" s="183" t="s">
        <v>15701</v>
      </c>
    </row>
    <row r="2496" spans="1:8">
      <c r="A2496" s="183" t="s">
        <v>15702</v>
      </c>
      <c r="E2496" s="183">
        <v>200</v>
      </c>
      <c r="F2496" s="183">
        <v>2114</v>
      </c>
      <c r="G2496" s="183" t="s">
        <v>14826</v>
      </c>
      <c r="H2496" s="183" t="s">
        <v>15703</v>
      </c>
    </row>
    <row r="2497" spans="1:8">
      <c r="A2497" s="183" t="s">
        <v>15704</v>
      </c>
      <c r="E2497" s="183">
        <v>35</v>
      </c>
      <c r="F2497" s="183">
        <v>2079</v>
      </c>
      <c r="G2497" s="183" t="s">
        <v>14826</v>
      </c>
      <c r="H2497" s="183" t="s">
        <v>15705</v>
      </c>
    </row>
    <row r="2498" spans="1:8">
      <c r="A2498" s="183" t="s">
        <v>15704</v>
      </c>
      <c r="E2498" s="206">
        <v>20</v>
      </c>
      <c r="F2498" s="206">
        <v>2059</v>
      </c>
      <c r="G2498" s="183" t="s">
        <v>14856</v>
      </c>
      <c r="H2498" s="183" t="s">
        <v>15266</v>
      </c>
    </row>
    <row r="2499" spans="1:8">
      <c r="A2499" s="183" t="s">
        <v>15704</v>
      </c>
      <c r="E2499" s="183">
        <v>39</v>
      </c>
      <c r="F2499" s="206">
        <v>2020</v>
      </c>
      <c r="G2499" s="183" t="s">
        <v>14856</v>
      </c>
      <c r="H2499" s="183" t="s">
        <v>15706</v>
      </c>
    </row>
    <row r="2500" spans="1:8">
      <c r="A2500" s="183" t="s">
        <v>15707</v>
      </c>
      <c r="E2500" s="183">
        <v>1205</v>
      </c>
      <c r="F2500" s="183">
        <v>815</v>
      </c>
      <c r="G2500" s="183" t="s">
        <v>14813</v>
      </c>
      <c r="H2500" s="183" t="s">
        <v>15708</v>
      </c>
    </row>
    <row r="2501" spans="1:8">
      <c r="A2501" s="183" t="s">
        <v>15709</v>
      </c>
      <c r="C2501" s="183">
        <v>5000</v>
      </c>
      <c r="H2501" s="183" t="s">
        <v>15569</v>
      </c>
    </row>
    <row r="2502" spans="1:8">
      <c r="A2502" s="183" t="s">
        <v>15709</v>
      </c>
      <c r="D2502" s="183">
        <v>5000</v>
      </c>
      <c r="F2502" s="183">
        <v>5815</v>
      </c>
      <c r="H2502" s="183" t="s">
        <v>14189</v>
      </c>
    </row>
    <row r="2503" spans="1:8">
      <c r="A2503" s="183" t="s">
        <v>15709</v>
      </c>
      <c r="E2503" s="206">
        <v>18</v>
      </c>
      <c r="F2503" s="206">
        <v>5797</v>
      </c>
      <c r="G2503" s="183" t="s">
        <v>15344</v>
      </c>
      <c r="H2503" s="183" t="s">
        <v>15710</v>
      </c>
    </row>
    <row r="2504" spans="1:8">
      <c r="A2504" s="183" t="s">
        <v>15711</v>
      </c>
      <c r="C2504" s="183">
        <v>17000</v>
      </c>
      <c r="H2504" s="183" t="s">
        <v>15712</v>
      </c>
    </row>
    <row r="2505" spans="1:8">
      <c r="A2505" s="183" t="s">
        <v>15713</v>
      </c>
      <c r="C2505" s="183">
        <v>8998</v>
      </c>
      <c r="H2505" s="183" t="s">
        <v>15714</v>
      </c>
    </row>
    <row r="2506" spans="1:8">
      <c r="A2506" s="183" t="s">
        <v>15715</v>
      </c>
      <c r="E2506" s="183">
        <v>39</v>
      </c>
      <c r="F2506" s="206">
        <v>5758</v>
      </c>
      <c r="G2506" s="183" t="s">
        <v>14844</v>
      </c>
      <c r="H2506" s="183" t="s">
        <v>15716</v>
      </c>
    </row>
    <row r="2507" spans="1:8">
      <c r="A2507" s="183" t="s">
        <v>15717</v>
      </c>
      <c r="E2507" s="206">
        <v>32</v>
      </c>
      <c r="F2507" s="206">
        <v>5726</v>
      </c>
      <c r="G2507" s="183" t="s">
        <v>14806</v>
      </c>
      <c r="H2507" s="183" t="s">
        <v>15718</v>
      </c>
    </row>
    <row r="2508" spans="1:8">
      <c r="A2508" s="183" t="s">
        <v>15719</v>
      </c>
      <c r="E2508" s="206">
        <v>199</v>
      </c>
      <c r="F2508" s="206">
        <v>5527</v>
      </c>
      <c r="G2508" s="206" t="s">
        <v>14819</v>
      </c>
      <c r="H2508" s="183" t="s">
        <v>15720</v>
      </c>
    </row>
    <row r="2509" spans="1:8">
      <c r="A2509" s="183" t="s">
        <v>15719</v>
      </c>
      <c r="E2509" s="183">
        <v>1205</v>
      </c>
      <c r="F2509" s="183">
        <v>4322</v>
      </c>
      <c r="G2509" s="183" t="s">
        <v>14813</v>
      </c>
      <c r="H2509" s="183" t="s">
        <v>15721</v>
      </c>
    </row>
    <row r="2510" spans="1:8">
      <c r="A2510" s="183" t="s">
        <v>15722</v>
      </c>
      <c r="E2510" s="206">
        <v>80</v>
      </c>
      <c r="F2510" s="206">
        <v>4242</v>
      </c>
      <c r="G2510" s="183" t="s">
        <v>15309</v>
      </c>
      <c r="H2510" s="183" t="s">
        <v>15723</v>
      </c>
    </row>
    <row r="2511" spans="1:8">
      <c r="A2511" s="183" t="s">
        <v>15724</v>
      </c>
      <c r="E2511" s="206">
        <v>80</v>
      </c>
      <c r="F2511" s="206">
        <v>4162</v>
      </c>
      <c r="G2511" s="183" t="s">
        <v>14806</v>
      </c>
      <c r="H2511" s="183" t="s">
        <v>15723</v>
      </c>
    </row>
    <row r="2512" spans="1:8">
      <c r="A2512" s="183" t="s">
        <v>15725</v>
      </c>
      <c r="E2512" s="206">
        <v>70</v>
      </c>
      <c r="F2512" s="206">
        <v>4092</v>
      </c>
      <c r="G2512" s="183" t="s">
        <v>14806</v>
      </c>
      <c r="H2512" s="183" t="s">
        <v>15726</v>
      </c>
    </row>
    <row r="2513" spans="1:8">
      <c r="A2513" s="183" t="s">
        <v>15727</v>
      </c>
      <c r="E2513" s="206">
        <v>75</v>
      </c>
      <c r="F2513" s="206">
        <v>4017</v>
      </c>
      <c r="G2513" s="183" t="s">
        <v>14806</v>
      </c>
      <c r="H2513" s="183" t="s">
        <v>15726</v>
      </c>
    </row>
    <row r="2514" spans="1:8">
      <c r="A2514" s="183" t="s">
        <v>15725</v>
      </c>
      <c r="E2514" s="206">
        <v>100</v>
      </c>
      <c r="F2514" s="206">
        <v>3917</v>
      </c>
      <c r="G2514" s="183" t="s">
        <v>15309</v>
      </c>
      <c r="H2514" s="183" t="s">
        <v>15728</v>
      </c>
    </row>
    <row r="2515" spans="1:8">
      <c r="A2515" s="183" t="s">
        <v>15729</v>
      </c>
      <c r="C2515" s="183">
        <v>17000</v>
      </c>
      <c r="H2515" s="183" t="s">
        <v>15730</v>
      </c>
    </row>
    <row r="2516" spans="1:8">
      <c r="A2516" s="183" t="s">
        <v>15731</v>
      </c>
      <c r="C2516" s="183">
        <v>1354</v>
      </c>
      <c r="H2516" s="183" t="s">
        <v>15732</v>
      </c>
    </row>
    <row r="2517" spans="1:8">
      <c r="A2517" s="183" t="s">
        <v>15733</v>
      </c>
      <c r="E2517" s="183">
        <v>30</v>
      </c>
      <c r="F2517" s="206">
        <v>3887</v>
      </c>
      <c r="G2517" s="183" t="s">
        <v>15429</v>
      </c>
      <c r="H2517" s="183" t="s">
        <v>15734</v>
      </c>
    </row>
    <row r="2518" spans="1:8">
      <c r="A2518" s="183" t="s">
        <v>15735</v>
      </c>
      <c r="E2518" s="183">
        <v>35</v>
      </c>
      <c r="F2518" s="183">
        <v>3852</v>
      </c>
      <c r="G2518" s="183" t="s">
        <v>14826</v>
      </c>
      <c r="H2518" s="183" t="s">
        <v>15736</v>
      </c>
    </row>
    <row r="2519" spans="1:8">
      <c r="A2519" s="183" t="s">
        <v>15737</v>
      </c>
      <c r="E2519" s="183">
        <v>1205</v>
      </c>
      <c r="F2519" s="183">
        <v>2647</v>
      </c>
      <c r="G2519" s="183" t="s">
        <v>15273</v>
      </c>
      <c r="H2519" s="183" t="s">
        <v>15738</v>
      </c>
    </row>
    <row r="2520" spans="1:8">
      <c r="A2520" s="183" t="s">
        <v>15739</v>
      </c>
      <c r="E2520" s="206">
        <v>86</v>
      </c>
      <c r="F2520" s="206">
        <v>2561</v>
      </c>
      <c r="G2520" s="183" t="s">
        <v>14844</v>
      </c>
      <c r="H2520" s="206" t="s">
        <v>15740</v>
      </c>
    </row>
    <row r="2521" spans="1:8">
      <c r="A2521" s="183" t="s">
        <v>15739</v>
      </c>
      <c r="E2521" s="206">
        <v>169</v>
      </c>
      <c r="F2521" s="206">
        <v>2392</v>
      </c>
      <c r="G2521" s="183" t="s">
        <v>14844</v>
      </c>
      <c r="H2521" s="206" t="s">
        <v>15741</v>
      </c>
    </row>
    <row r="2522" spans="1:8">
      <c r="A2522" s="183" t="s">
        <v>15739</v>
      </c>
      <c r="E2522" s="206">
        <v>18</v>
      </c>
      <c r="F2522" s="206">
        <v>2374</v>
      </c>
      <c r="G2522" s="183" t="s">
        <v>14795</v>
      </c>
      <c r="H2522" s="183" t="s">
        <v>15742</v>
      </c>
    </row>
    <row r="2523" spans="1:8">
      <c r="A2523" s="183" t="s">
        <v>15743</v>
      </c>
      <c r="E2523" s="206">
        <v>140</v>
      </c>
      <c r="F2523" s="206">
        <v>2234</v>
      </c>
      <c r="G2523" s="183" t="s">
        <v>14806</v>
      </c>
      <c r="H2523" s="183" t="s">
        <v>15744</v>
      </c>
    </row>
    <row r="2524" spans="1:8">
      <c r="A2524" s="183" t="s">
        <v>15743</v>
      </c>
      <c r="E2524" s="206">
        <v>145</v>
      </c>
      <c r="F2524" s="206">
        <v>2089</v>
      </c>
      <c r="G2524" s="183" t="s">
        <v>14806</v>
      </c>
      <c r="H2524" s="183" t="s">
        <v>15744</v>
      </c>
    </row>
    <row r="2525" spans="1:8">
      <c r="A2525" s="183" t="s">
        <v>15743</v>
      </c>
      <c r="E2525" s="206">
        <v>155</v>
      </c>
      <c r="F2525" s="206">
        <v>1934</v>
      </c>
      <c r="G2525" s="183" t="s">
        <v>14806</v>
      </c>
      <c r="H2525" s="183" t="s">
        <v>15745</v>
      </c>
    </row>
    <row r="2526" spans="1:8">
      <c r="A2526" s="183" t="s">
        <v>15743</v>
      </c>
      <c r="E2526" s="206">
        <v>145</v>
      </c>
      <c r="F2526" s="206">
        <v>1789</v>
      </c>
      <c r="G2526" s="183" t="s">
        <v>14806</v>
      </c>
      <c r="H2526" s="183" t="s">
        <v>15746</v>
      </c>
    </row>
    <row r="2527" spans="1:8">
      <c r="A2527" s="183" t="s">
        <v>15747</v>
      </c>
      <c r="E2527" s="183">
        <v>145</v>
      </c>
      <c r="F2527" s="206">
        <v>1644</v>
      </c>
      <c r="G2527" s="183" t="s">
        <v>14795</v>
      </c>
      <c r="H2527" s="183" t="s">
        <v>13986</v>
      </c>
    </row>
    <row r="2528" spans="1:8">
      <c r="A2528" s="183" t="s">
        <v>15748</v>
      </c>
      <c r="C2528" s="183">
        <v>17000</v>
      </c>
      <c r="H2528" s="183" t="s">
        <v>15749</v>
      </c>
    </row>
    <row r="2529" spans="1:8">
      <c r="A2529" s="183" t="s">
        <v>15748</v>
      </c>
      <c r="C2529" s="183">
        <v>5000</v>
      </c>
      <c r="H2529" s="183" t="s">
        <v>14189</v>
      </c>
    </row>
    <row r="2530" spans="1:8">
      <c r="A2530" s="183" t="s">
        <v>15748</v>
      </c>
      <c r="C2530" s="183">
        <v>28652</v>
      </c>
      <c r="H2530" s="183" t="s">
        <v>15750</v>
      </c>
    </row>
    <row r="2531" spans="1:8">
      <c r="A2531" s="183" t="s">
        <v>15748</v>
      </c>
      <c r="E2531" s="183">
        <v>30</v>
      </c>
      <c r="F2531" s="183">
        <v>1614</v>
      </c>
      <c r="G2531" s="183" t="s">
        <v>14826</v>
      </c>
      <c r="H2531" s="183" t="s">
        <v>15751</v>
      </c>
    </row>
    <row r="2532" spans="1:8">
      <c r="A2532" s="183" t="s">
        <v>15752</v>
      </c>
      <c r="D2532" s="183">
        <v>5000</v>
      </c>
      <c r="F2532" s="183">
        <v>6614</v>
      </c>
      <c r="H2532" s="183" t="s">
        <v>14189</v>
      </c>
    </row>
    <row r="2533" spans="1:8">
      <c r="A2533" s="183" t="s">
        <v>15753</v>
      </c>
      <c r="E2533" s="183">
        <v>695</v>
      </c>
      <c r="F2533" s="183">
        <v>5919</v>
      </c>
      <c r="G2533" s="183" t="s">
        <v>14826</v>
      </c>
      <c r="H2533" s="183" t="s">
        <v>15754</v>
      </c>
    </row>
    <row r="2534" spans="1:8">
      <c r="A2534" s="183" t="s">
        <v>15755</v>
      </c>
      <c r="E2534" s="183">
        <v>284</v>
      </c>
      <c r="F2534" s="206">
        <v>5635</v>
      </c>
      <c r="G2534" s="183" t="s">
        <v>15470</v>
      </c>
      <c r="H2534" s="183" t="s">
        <v>15756</v>
      </c>
    </row>
    <row r="2535" spans="1:8">
      <c r="A2535" s="183" t="s">
        <v>15757</v>
      </c>
      <c r="C2535" s="183">
        <v>25318</v>
      </c>
      <c r="H2535" s="183" t="s">
        <v>15758</v>
      </c>
    </row>
    <row r="2536" spans="1:8">
      <c r="A2536" s="183" t="s">
        <v>15757</v>
      </c>
      <c r="C2536" s="183">
        <v>62750</v>
      </c>
      <c r="H2536" s="183" t="s">
        <v>15759</v>
      </c>
    </row>
    <row r="2537" spans="1:8">
      <c r="A2537" s="183" t="s">
        <v>15757</v>
      </c>
      <c r="C2537" s="183">
        <v>12000</v>
      </c>
      <c r="H2537" s="183" t="s">
        <v>15760</v>
      </c>
    </row>
    <row r="2538" spans="1:8">
      <c r="A2538" s="183" t="s">
        <v>15757</v>
      </c>
      <c r="E2538" s="183">
        <v>60</v>
      </c>
      <c r="F2538" s="183">
        <v>5575</v>
      </c>
      <c r="G2538" s="183" t="s">
        <v>14826</v>
      </c>
      <c r="H2538" s="183" t="s">
        <v>15761</v>
      </c>
    </row>
    <row r="2539" spans="1:8">
      <c r="A2539" s="183" t="s">
        <v>15757</v>
      </c>
      <c r="E2539" s="206">
        <v>32</v>
      </c>
      <c r="F2539" s="206">
        <v>5543</v>
      </c>
      <c r="G2539" s="183" t="s">
        <v>14806</v>
      </c>
      <c r="H2539" s="183" t="s">
        <v>15762</v>
      </c>
    </row>
    <row r="2540" spans="1:8">
      <c r="A2540" s="183" t="s">
        <v>15757</v>
      </c>
      <c r="E2540" s="206">
        <v>10</v>
      </c>
      <c r="F2540" s="206">
        <v>5533</v>
      </c>
      <c r="G2540" s="183" t="s">
        <v>15470</v>
      </c>
      <c r="H2540" s="183" t="s">
        <v>15763</v>
      </c>
    </row>
    <row r="2541" spans="1:8">
      <c r="A2541" s="183" t="s">
        <v>15764</v>
      </c>
      <c r="C2541" s="183">
        <v>10725</v>
      </c>
      <c r="H2541" s="183" t="s">
        <v>15765</v>
      </c>
    </row>
    <row r="2542" spans="1:8">
      <c r="A2542" s="183" t="s">
        <v>15764</v>
      </c>
      <c r="E2542" s="206">
        <v>130</v>
      </c>
      <c r="F2542" s="206">
        <v>5403</v>
      </c>
      <c r="G2542" s="183" t="s">
        <v>14806</v>
      </c>
      <c r="H2542" s="183" t="s">
        <v>15766</v>
      </c>
    </row>
    <row r="2543" spans="1:8">
      <c r="A2543" s="183" t="s">
        <v>15764</v>
      </c>
      <c r="E2543" s="206">
        <v>130</v>
      </c>
      <c r="F2543" s="206">
        <v>5273</v>
      </c>
      <c r="G2543" s="183" t="s">
        <v>14806</v>
      </c>
      <c r="H2543" s="183" t="s">
        <v>15766</v>
      </c>
    </row>
    <row r="2544" spans="1:8">
      <c r="A2544" s="183" t="s">
        <v>15767</v>
      </c>
      <c r="E2544" s="183">
        <v>30</v>
      </c>
      <c r="F2544" s="183">
        <v>5243</v>
      </c>
      <c r="G2544" s="183" t="s">
        <v>14826</v>
      </c>
      <c r="H2544" s="183" t="s">
        <v>15768</v>
      </c>
    </row>
    <row r="2545" spans="1:8">
      <c r="A2545" s="183" t="s">
        <v>15767</v>
      </c>
      <c r="E2545" s="206">
        <v>220</v>
      </c>
      <c r="F2545" s="206">
        <v>5023</v>
      </c>
      <c r="G2545" s="183" t="s">
        <v>14806</v>
      </c>
      <c r="H2545" s="183" t="s">
        <v>15769</v>
      </c>
    </row>
    <row r="2546" spans="1:8">
      <c r="A2546" s="183" t="s">
        <v>15767</v>
      </c>
      <c r="E2546" s="206">
        <v>215</v>
      </c>
      <c r="F2546" s="206">
        <v>4808</v>
      </c>
      <c r="G2546" s="183" t="s">
        <v>14806</v>
      </c>
      <c r="H2546" s="183" t="s">
        <v>15770</v>
      </c>
    </row>
    <row r="2547" spans="1:8">
      <c r="A2547" s="183" t="s">
        <v>15771</v>
      </c>
      <c r="E2547" s="183">
        <v>1205</v>
      </c>
      <c r="F2547" s="183">
        <v>3603</v>
      </c>
      <c r="G2547" s="183" t="s">
        <v>15273</v>
      </c>
      <c r="H2547" s="183" t="s">
        <v>15772</v>
      </c>
    </row>
    <row r="2548" spans="1:8">
      <c r="A2548" s="183" t="s">
        <v>15773</v>
      </c>
      <c r="E2548" s="183">
        <v>35</v>
      </c>
      <c r="F2548" s="183">
        <v>3568</v>
      </c>
      <c r="G2548" s="183" t="s">
        <v>14826</v>
      </c>
      <c r="H2548" s="183" t="s">
        <v>15774</v>
      </c>
    </row>
    <row r="2549" spans="1:8">
      <c r="A2549" s="183" t="s">
        <v>15773</v>
      </c>
      <c r="E2549" s="183">
        <v>700</v>
      </c>
      <c r="F2549" s="183">
        <v>2868</v>
      </c>
      <c r="G2549" s="183" t="s">
        <v>14826</v>
      </c>
      <c r="H2549" s="183" t="s">
        <v>15775</v>
      </c>
    </row>
    <row r="2550" spans="1:8">
      <c r="A2550" s="183" t="s">
        <v>15773</v>
      </c>
      <c r="E2550" s="206">
        <v>199</v>
      </c>
      <c r="F2550" s="206">
        <v>2669</v>
      </c>
      <c r="G2550" s="206" t="s">
        <v>15776</v>
      </c>
      <c r="H2550" s="183" t="s">
        <v>15777</v>
      </c>
    </row>
    <row r="2551" spans="1:8">
      <c r="A2551" s="183" t="s">
        <v>15778</v>
      </c>
      <c r="E2551" s="183">
        <v>35</v>
      </c>
      <c r="F2551" s="183">
        <v>2634</v>
      </c>
      <c r="G2551" s="183" t="s">
        <v>14826</v>
      </c>
      <c r="H2551" s="183" t="s">
        <v>15779</v>
      </c>
    </row>
    <row r="2552" spans="1:8">
      <c r="A2552" s="183" t="s">
        <v>15780</v>
      </c>
      <c r="C2552" s="183">
        <v>840</v>
      </c>
      <c r="H2552" s="183" t="s">
        <v>15781</v>
      </c>
    </row>
    <row r="2553" spans="1:8">
      <c r="A2553" s="183" t="s">
        <v>15782</v>
      </c>
      <c r="C2553" s="183">
        <v>17000</v>
      </c>
      <c r="H2553" s="183" t="s">
        <v>15783</v>
      </c>
    </row>
    <row r="2554" spans="1:8">
      <c r="A2554" s="183" t="s">
        <v>15784</v>
      </c>
      <c r="E2554" s="183">
        <v>45</v>
      </c>
      <c r="F2554" s="183">
        <v>2589</v>
      </c>
      <c r="G2554" s="183" t="s">
        <v>14826</v>
      </c>
      <c r="H2554" s="183" t="s">
        <v>15785</v>
      </c>
    </row>
    <row r="2555" spans="1:8">
      <c r="A2555" s="183" t="s">
        <v>15786</v>
      </c>
      <c r="E2555" s="183">
        <v>35</v>
      </c>
      <c r="F2555" s="183">
        <v>2554</v>
      </c>
      <c r="G2555" s="183" t="s">
        <v>14826</v>
      </c>
      <c r="H2555" s="183" t="s">
        <v>15787</v>
      </c>
    </row>
    <row r="2556" spans="1:8">
      <c r="A2556" s="183" t="s">
        <v>15788</v>
      </c>
      <c r="E2556" s="206">
        <v>94</v>
      </c>
      <c r="F2556" s="206">
        <v>2460</v>
      </c>
      <c r="G2556" s="183" t="s">
        <v>14806</v>
      </c>
      <c r="H2556" s="183" t="s">
        <v>15728</v>
      </c>
    </row>
    <row r="2557" spans="1:8">
      <c r="A2557" s="183" t="s">
        <v>15789</v>
      </c>
      <c r="E2557" s="183">
        <v>65</v>
      </c>
      <c r="F2557" s="183">
        <v>2395</v>
      </c>
      <c r="G2557" s="183" t="s">
        <v>14826</v>
      </c>
      <c r="H2557" s="183" t="s">
        <v>15790</v>
      </c>
    </row>
    <row r="2558" spans="1:8">
      <c r="A2558" s="183" t="s">
        <v>15791</v>
      </c>
      <c r="E2558" s="206">
        <v>400</v>
      </c>
      <c r="F2558" s="206">
        <v>1995</v>
      </c>
      <c r="G2558" s="183" t="s">
        <v>15309</v>
      </c>
      <c r="H2558" s="183" t="s">
        <v>15792</v>
      </c>
    </row>
    <row r="2559" spans="1:8">
      <c r="A2559" s="183" t="s">
        <v>15793</v>
      </c>
      <c r="E2559" s="183">
        <v>1205</v>
      </c>
      <c r="F2559" s="183">
        <v>790</v>
      </c>
      <c r="G2559" s="183" t="s">
        <v>14813</v>
      </c>
      <c r="H2559" s="183" t="s">
        <v>15794</v>
      </c>
    </row>
    <row r="2560" spans="1:8" ht="33">
      <c r="C2560" s="183">
        <v>50000</v>
      </c>
      <c r="H2560" s="698" t="s">
        <v>15795</v>
      </c>
    </row>
    <row r="2561" spans="1:8">
      <c r="A2561" s="183" t="s">
        <v>15796</v>
      </c>
      <c r="E2561" s="206">
        <v>18</v>
      </c>
      <c r="F2561" s="206">
        <v>772</v>
      </c>
      <c r="G2561" s="183" t="s">
        <v>15344</v>
      </c>
      <c r="H2561" s="183" t="s">
        <v>15797</v>
      </c>
    </row>
    <row r="2562" spans="1:8">
      <c r="A2562" s="183" t="s">
        <v>15798</v>
      </c>
      <c r="E2562" s="183">
        <v>30</v>
      </c>
      <c r="F2562" s="183">
        <v>742</v>
      </c>
      <c r="G2562" s="183" t="s">
        <v>14826</v>
      </c>
      <c r="H2562" s="183" t="s">
        <v>15799</v>
      </c>
    </row>
    <row r="2563" spans="1:8" s="708" customFormat="1" ht="3" customHeight="1">
      <c r="E2563" s="712"/>
      <c r="F2563" s="712"/>
    </row>
    <row r="2564" spans="1:8">
      <c r="A2564" s="183" t="s">
        <v>15800</v>
      </c>
      <c r="C2564" s="183">
        <v>17000</v>
      </c>
      <c r="H2564" s="183" t="s">
        <v>15801</v>
      </c>
    </row>
    <row r="2565" spans="1:8">
      <c r="A2565" s="183" t="s">
        <v>15800</v>
      </c>
      <c r="C2565" s="183">
        <v>25318</v>
      </c>
      <c r="H2565" s="183" t="s">
        <v>15802</v>
      </c>
    </row>
    <row r="2566" spans="1:8">
      <c r="A2566" s="183" t="s">
        <v>15800</v>
      </c>
      <c r="C2566" s="183">
        <v>62750</v>
      </c>
      <c r="H2566" s="183" t="s">
        <v>15803</v>
      </c>
    </row>
    <row r="2567" spans="1:8">
      <c r="A2567" s="183" t="s">
        <v>15800</v>
      </c>
      <c r="C2567" s="183">
        <v>23000</v>
      </c>
      <c r="H2567" s="183" t="s">
        <v>15804</v>
      </c>
    </row>
    <row r="2568" spans="1:8">
      <c r="A2568" s="183" t="s">
        <v>15800</v>
      </c>
      <c r="C2568" s="183">
        <v>5000</v>
      </c>
      <c r="H2568" s="183" t="s">
        <v>14189</v>
      </c>
    </row>
    <row r="2569" spans="1:8">
      <c r="A2569" s="183" t="s">
        <v>15800</v>
      </c>
      <c r="C2569" s="183">
        <v>15359</v>
      </c>
      <c r="H2569" s="183" t="s">
        <v>15805</v>
      </c>
    </row>
    <row r="2570" spans="1:8">
      <c r="A2570" s="183" t="s">
        <v>15800</v>
      </c>
      <c r="C2570" s="183">
        <v>1090</v>
      </c>
      <c r="H2570" s="183" t="s">
        <v>15806</v>
      </c>
    </row>
    <row r="2571" spans="1:8">
      <c r="A2571" s="183" t="s">
        <v>15800</v>
      </c>
      <c r="E2571" s="183">
        <v>300</v>
      </c>
      <c r="F2571" s="183">
        <v>442</v>
      </c>
      <c r="G2571" s="183" t="s">
        <v>15270</v>
      </c>
      <c r="H2571" s="183" t="s">
        <v>15807</v>
      </c>
    </row>
    <row r="2572" spans="1:8">
      <c r="A2572" s="183" t="s">
        <v>15800</v>
      </c>
      <c r="D2572" s="183">
        <v>5000</v>
      </c>
      <c r="F2572" s="183">
        <v>5442</v>
      </c>
      <c r="H2572" s="183" t="s">
        <v>14189</v>
      </c>
    </row>
    <row r="2573" spans="1:8">
      <c r="A2573" s="183" t="s">
        <v>15808</v>
      </c>
      <c r="E2573" s="206">
        <v>110</v>
      </c>
      <c r="F2573" s="206">
        <v>5332</v>
      </c>
      <c r="G2573" s="183" t="s">
        <v>14806</v>
      </c>
      <c r="H2573" s="183" t="s">
        <v>15766</v>
      </c>
    </row>
    <row r="2574" spans="1:8">
      <c r="A2574" s="183" t="s">
        <v>15809</v>
      </c>
      <c r="E2574" s="206">
        <v>140</v>
      </c>
      <c r="F2574" s="206">
        <v>5192</v>
      </c>
      <c r="G2574" s="183" t="s">
        <v>15309</v>
      </c>
      <c r="H2574" s="183" t="s">
        <v>15766</v>
      </c>
    </row>
    <row r="2575" spans="1:8" ht="181.5">
      <c r="A2575" s="183" t="s">
        <v>15810</v>
      </c>
      <c r="C2575" s="183">
        <v>494498</v>
      </c>
      <c r="H2575" s="698" t="s">
        <v>15811</v>
      </c>
    </row>
    <row r="2576" spans="1:8">
      <c r="A2576" s="183" t="s">
        <v>15812</v>
      </c>
      <c r="C2576" s="183">
        <v>51801</v>
      </c>
      <c r="H2576" s="183" t="s">
        <v>15813</v>
      </c>
    </row>
    <row r="2577" spans="1:8">
      <c r="A2577" s="183" t="s">
        <v>15814</v>
      </c>
      <c r="E2577" s="183">
        <v>1205</v>
      </c>
      <c r="F2577" s="183">
        <v>3987</v>
      </c>
      <c r="G2577" s="183" t="s">
        <v>15273</v>
      </c>
      <c r="H2577" s="183" t="s">
        <v>15815</v>
      </c>
    </row>
    <row r="2578" spans="1:8" ht="115.5">
      <c r="A2578" s="183" t="s">
        <v>15816</v>
      </c>
      <c r="C2578" s="183">
        <v>59000</v>
      </c>
      <c r="H2578" s="698" t="s">
        <v>15817</v>
      </c>
    </row>
    <row r="2579" spans="1:8">
      <c r="A2579" s="183" t="s">
        <v>15818</v>
      </c>
      <c r="E2579" s="206">
        <v>209</v>
      </c>
      <c r="F2579" s="206">
        <v>3778</v>
      </c>
      <c r="G2579" s="206" t="s">
        <v>14819</v>
      </c>
      <c r="H2579" s="183" t="s">
        <v>15819</v>
      </c>
    </row>
    <row r="2580" spans="1:8">
      <c r="A2580" s="183" t="s">
        <v>15820</v>
      </c>
      <c r="C2580" s="183">
        <v>17000</v>
      </c>
      <c r="H2580" s="183" t="s">
        <v>15821</v>
      </c>
    </row>
    <row r="2581" spans="1:8">
      <c r="A2581" s="183" t="s">
        <v>15822</v>
      </c>
      <c r="E2581" s="183">
        <v>200</v>
      </c>
      <c r="F2581" s="206">
        <v>3578</v>
      </c>
      <c r="G2581" s="183" t="s">
        <v>14844</v>
      </c>
      <c r="H2581" s="183" t="s">
        <v>15823</v>
      </c>
    </row>
    <row r="2582" spans="1:8">
      <c r="A2582" s="183" t="s">
        <v>15824</v>
      </c>
      <c r="H2582" s="183" t="s">
        <v>15825</v>
      </c>
    </row>
    <row r="2583" spans="1:8">
      <c r="A2583" s="183" t="s">
        <v>15824</v>
      </c>
      <c r="C2583" s="183">
        <v>50000</v>
      </c>
      <c r="H2583" s="183" t="s">
        <v>15826</v>
      </c>
    </row>
    <row r="2584" spans="1:8">
      <c r="A2584" s="183" t="s">
        <v>15827</v>
      </c>
      <c r="H2584" s="183" t="s">
        <v>15828</v>
      </c>
    </row>
    <row r="2585" spans="1:8">
      <c r="A2585" s="183" t="s">
        <v>15829</v>
      </c>
      <c r="C2585" s="183">
        <v>26036</v>
      </c>
      <c r="H2585" s="183" t="s">
        <v>15830</v>
      </c>
    </row>
    <row r="2586" spans="1:8">
      <c r="A2586" s="183" t="s">
        <v>15831</v>
      </c>
      <c r="E2586" s="206">
        <v>145</v>
      </c>
      <c r="F2586" s="206">
        <v>3433</v>
      </c>
      <c r="G2586" s="183" t="s">
        <v>14806</v>
      </c>
      <c r="H2586" s="183" t="s">
        <v>15832</v>
      </c>
    </row>
    <row r="2587" spans="1:8">
      <c r="A2587" s="183" t="s">
        <v>15831</v>
      </c>
      <c r="E2587" s="206">
        <v>155</v>
      </c>
      <c r="F2587" s="206">
        <v>3278</v>
      </c>
      <c r="G2587" s="183" t="s">
        <v>14806</v>
      </c>
      <c r="H2587" s="183" t="s">
        <v>15832</v>
      </c>
    </row>
    <row r="2588" spans="1:8">
      <c r="A2588" s="183" t="s">
        <v>15833</v>
      </c>
      <c r="E2588" s="206">
        <v>190</v>
      </c>
      <c r="F2588" s="206">
        <v>3088</v>
      </c>
      <c r="G2588" s="183" t="s">
        <v>14806</v>
      </c>
      <c r="H2588" s="183" t="s">
        <v>15834</v>
      </c>
    </row>
    <row r="2589" spans="1:8">
      <c r="A2589" s="183" t="s">
        <v>15833</v>
      </c>
      <c r="E2589" s="206">
        <v>20</v>
      </c>
      <c r="F2589" s="206">
        <v>3068</v>
      </c>
      <c r="G2589" s="183" t="s">
        <v>14806</v>
      </c>
      <c r="H2589" s="183" t="s">
        <v>15835</v>
      </c>
    </row>
    <row r="2590" spans="1:8">
      <c r="A2590" s="183" t="s">
        <v>15836</v>
      </c>
      <c r="E2590" s="183">
        <v>1205</v>
      </c>
      <c r="F2590" s="183">
        <v>1863</v>
      </c>
      <c r="G2590" s="183" t="s">
        <v>15273</v>
      </c>
      <c r="H2590" s="183" t="s">
        <v>15837</v>
      </c>
    </row>
    <row r="2591" spans="1:8">
      <c r="A2591" s="183" t="s">
        <v>15838</v>
      </c>
      <c r="C2591" s="183">
        <v>17000</v>
      </c>
      <c r="H2591" s="183" t="s">
        <v>15839</v>
      </c>
    </row>
    <row r="2592" spans="1:8">
      <c r="A2592" s="183" t="s">
        <v>15840</v>
      </c>
      <c r="E2592" s="206">
        <v>18</v>
      </c>
      <c r="F2592" s="206">
        <v>1845</v>
      </c>
      <c r="G2592" s="183" t="s">
        <v>15344</v>
      </c>
      <c r="H2592" s="183" t="s">
        <v>15841</v>
      </c>
    </row>
    <row r="2593" spans="1:8">
      <c r="A2593" s="183" t="s">
        <v>15840</v>
      </c>
      <c r="E2593" s="183">
        <v>204</v>
      </c>
      <c r="F2593" s="206">
        <v>1641</v>
      </c>
      <c r="G2593" s="183" t="s">
        <v>14856</v>
      </c>
      <c r="H2593" s="183" t="s">
        <v>15842</v>
      </c>
    </row>
    <row r="2594" spans="1:8">
      <c r="A2594" s="183" t="s">
        <v>15840</v>
      </c>
      <c r="E2594" s="206">
        <v>80</v>
      </c>
      <c r="F2594" s="206">
        <v>1561</v>
      </c>
      <c r="G2594" s="183" t="s">
        <v>14856</v>
      </c>
      <c r="H2594" s="183" t="s">
        <v>15266</v>
      </c>
    </row>
    <row r="2595" spans="1:8">
      <c r="A2595" s="183" t="s">
        <v>15843</v>
      </c>
      <c r="C2595" s="183">
        <v>25318</v>
      </c>
      <c r="H2595" s="183" t="s">
        <v>15844</v>
      </c>
    </row>
    <row r="2596" spans="1:8">
      <c r="A2596" s="183" t="s">
        <v>15843</v>
      </c>
      <c r="C2596" s="183">
        <v>62750</v>
      </c>
      <c r="H2596" s="183" t="s">
        <v>15845</v>
      </c>
    </row>
    <row r="2597" spans="1:8">
      <c r="A2597" s="183" t="s">
        <v>15843</v>
      </c>
      <c r="C2597" s="183">
        <v>18000</v>
      </c>
      <c r="H2597" s="183" t="s">
        <v>15846</v>
      </c>
    </row>
    <row r="2598" spans="1:8">
      <c r="A2598" s="183" t="s">
        <v>15843</v>
      </c>
      <c r="C2598" s="183">
        <v>2036</v>
      </c>
      <c r="H2598" s="183" t="s">
        <v>15847</v>
      </c>
    </row>
    <row r="2599" spans="1:8">
      <c r="A2599" s="183" t="s">
        <v>15843</v>
      </c>
      <c r="C2599" s="183">
        <v>28321</v>
      </c>
      <c r="H2599" s="183" t="s">
        <v>15848</v>
      </c>
    </row>
    <row r="2600" spans="1:8">
      <c r="A2600" s="183" t="s">
        <v>15849</v>
      </c>
      <c r="E2600" s="183">
        <v>45</v>
      </c>
      <c r="F2600" s="183">
        <v>1516</v>
      </c>
      <c r="G2600" s="183" t="s">
        <v>14826</v>
      </c>
      <c r="H2600" s="183" t="s">
        <v>15850</v>
      </c>
    </row>
    <row r="2601" spans="1:8">
      <c r="A2601" s="183" t="s">
        <v>15851</v>
      </c>
      <c r="C2601" s="183">
        <v>5000</v>
      </c>
      <c r="H2601" s="183" t="s">
        <v>15569</v>
      </c>
    </row>
    <row r="2602" spans="1:8">
      <c r="A2602" s="183" t="s">
        <v>15852</v>
      </c>
      <c r="C2602" s="183">
        <v>8712</v>
      </c>
      <c r="H2602" s="183" t="s">
        <v>15853</v>
      </c>
    </row>
    <row r="2603" spans="1:8">
      <c r="A2603" s="183" t="s">
        <v>15854</v>
      </c>
      <c r="D2603" s="183">
        <v>5000</v>
      </c>
      <c r="F2603" s="183">
        <v>6516</v>
      </c>
      <c r="H2603" s="183" t="s">
        <v>14189</v>
      </c>
    </row>
    <row r="2604" spans="1:8">
      <c r="A2604" s="183" t="s">
        <v>15855</v>
      </c>
      <c r="E2604" s="206">
        <v>150</v>
      </c>
      <c r="F2604" s="206">
        <v>6366</v>
      </c>
      <c r="G2604" s="183" t="s">
        <v>14806</v>
      </c>
      <c r="H2604" s="183" t="s">
        <v>14416</v>
      </c>
    </row>
    <row r="2605" spans="1:8">
      <c r="A2605" s="183" t="s">
        <v>15856</v>
      </c>
      <c r="E2605" s="206">
        <v>150</v>
      </c>
      <c r="F2605" s="206">
        <v>6216</v>
      </c>
      <c r="G2605" s="183" t="s">
        <v>14806</v>
      </c>
      <c r="H2605" s="183" t="s">
        <v>15857</v>
      </c>
    </row>
    <row r="2606" spans="1:8">
      <c r="A2606" s="183" t="s">
        <v>15858</v>
      </c>
      <c r="E2606" s="206">
        <v>245</v>
      </c>
      <c r="F2606" s="206">
        <v>5971</v>
      </c>
      <c r="G2606" s="183" t="s">
        <v>15309</v>
      </c>
      <c r="H2606" s="183" t="s">
        <v>14383</v>
      </c>
    </row>
    <row r="2607" spans="1:8">
      <c r="A2607" s="183" t="s">
        <v>15858</v>
      </c>
      <c r="E2607" s="206">
        <v>275</v>
      </c>
      <c r="F2607" s="206">
        <v>5696</v>
      </c>
      <c r="G2607" s="183" t="s">
        <v>14806</v>
      </c>
      <c r="H2607" s="183" t="s">
        <v>14383</v>
      </c>
    </row>
    <row r="2608" spans="1:8">
      <c r="A2608" s="183" t="s">
        <v>15858</v>
      </c>
      <c r="E2608" s="183">
        <v>1205</v>
      </c>
      <c r="F2608" s="183">
        <v>4491</v>
      </c>
      <c r="G2608" s="183" t="s">
        <v>14813</v>
      </c>
      <c r="H2608" s="183" t="s">
        <v>15859</v>
      </c>
    </row>
    <row r="2609" spans="1:8">
      <c r="A2609" s="183" t="s">
        <v>15860</v>
      </c>
      <c r="E2609" s="206">
        <v>190</v>
      </c>
      <c r="F2609" s="206">
        <v>4301</v>
      </c>
      <c r="G2609" s="183" t="s">
        <v>14844</v>
      </c>
      <c r="H2609" s="206" t="s">
        <v>15740</v>
      </c>
    </row>
    <row r="2610" spans="1:8">
      <c r="A2610" s="183" t="s">
        <v>15861</v>
      </c>
      <c r="E2610" s="206">
        <v>188</v>
      </c>
      <c r="F2610" s="206">
        <v>4113</v>
      </c>
      <c r="G2610" s="206" t="s">
        <v>14819</v>
      </c>
      <c r="H2610" s="183" t="s">
        <v>15862</v>
      </c>
    </row>
    <row r="2611" spans="1:8">
      <c r="A2611" s="183" t="s">
        <v>15863</v>
      </c>
      <c r="E2611" s="183">
        <v>35</v>
      </c>
      <c r="F2611" s="183">
        <v>4078</v>
      </c>
      <c r="G2611" s="183" t="s">
        <v>14826</v>
      </c>
      <c r="H2611" s="183" t="s">
        <v>15864</v>
      </c>
    </row>
    <row r="2612" spans="1:8">
      <c r="A2612" s="183" t="s">
        <v>15865</v>
      </c>
      <c r="C2612" s="183">
        <v>17000</v>
      </c>
      <c r="H2612" s="183" t="s">
        <v>15866</v>
      </c>
    </row>
    <row r="2613" spans="1:8">
      <c r="A2613" s="183" t="s">
        <v>15867</v>
      </c>
      <c r="C2613" s="183">
        <v>25318</v>
      </c>
      <c r="H2613" s="183" t="s">
        <v>15868</v>
      </c>
    </row>
    <row r="2614" spans="1:8">
      <c r="A2614" s="183" t="s">
        <v>15869</v>
      </c>
      <c r="C2614" s="183">
        <v>62750</v>
      </c>
      <c r="H2614" s="183" t="s">
        <v>15870</v>
      </c>
    </row>
    <row r="2615" spans="1:8">
      <c r="A2615" s="183" t="s">
        <v>15867</v>
      </c>
      <c r="C2615" s="183">
        <v>36000</v>
      </c>
      <c r="H2615" s="183" t="s">
        <v>15871</v>
      </c>
    </row>
    <row r="2616" spans="1:8">
      <c r="A2616" s="183" t="s">
        <v>15869</v>
      </c>
      <c r="C2616" s="183">
        <v>5998</v>
      </c>
      <c r="H2616" s="183" t="s">
        <v>15872</v>
      </c>
    </row>
    <row r="2617" spans="1:8">
      <c r="A2617" s="183" t="s">
        <v>15869</v>
      </c>
      <c r="C2617" s="183">
        <v>27660</v>
      </c>
      <c r="H2617" s="183" t="s">
        <v>15873</v>
      </c>
    </row>
    <row r="2618" spans="1:8" ht="132">
      <c r="A2618" s="183" t="s">
        <v>15869</v>
      </c>
      <c r="C2618" s="183">
        <v>35000</v>
      </c>
      <c r="H2618" s="698" t="s">
        <v>15874</v>
      </c>
    </row>
    <row r="2619" spans="1:8">
      <c r="A2619" s="183" t="s">
        <v>15875</v>
      </c>
      <c r="E2619" s="206">
        <v>205</v>
      </c>
      <c r="F2619" s="206">
        <v>3873</v>
      </c>
      <c r="G2619" s="183" t="s">
        <v>14806</v>
      </c>
      <c r="H2619" s="183" t="s">
        <v>15876</v>
      </c>
    </row>
    <row r="2620" spans="1:8">
      <c r="A2620" s="183" t="s">
        <v>15875</v>
      </c>
      <c r="E2620" s="206">
        <v>215</v>
      </c>
      <c r="F2620" s="206">
        <v>3658</v>
      </c>
      <c r="G2620" s="183" t="s">
        <v>14806</v>
      </c>
      <c r="H2620" s="183" t="s">
        <v>15876</v>
      </c>
    </row>
    <row r="2621" spans="1:8">
      <c r="A2621" s="183" t="s">
        <v>15877</v>
      </c>
      <c r="E2621" s="206">
        <v>105</v>
      </c>
      <c r="F2621" s="206">
        <v>3553</v>
      </c>
      <c r="G2621" s="183" t="s">
        <v>14795</v>
      </c>
      <c r="H2621" s="183" t="s">
        <v>14849</v>
      </c>
    </row>
    <row r="2622" spans="1:8">
      <c r="A2622" s="183" t="s">
        <v>15878</v>
      </c>
      <c r="E2622" s="183">
        <v>1205</v>
      </c>
      <c r="F2622" s="183">
        <v>2348</v>
      </c>
      <c r="G2622" s="183" t="s">
        <v>14813</v>
      </c>
      <c r="H2622" s="183" t="s">
        <v>15879</v>
      </c>
    </row>
    <row r="2623" spans="1:8">
      <c r="A2623" s="183" t="s">
        <v>15880</v>
      </c>
      <c r="E2623" s="183">
        <v>35</v>
      </c>
      <c r="F2623" s="183">
        <v>2313</v>
      </c>
      <c r="G2623" s="183" t="s">
        <v>14826</v>
      </c>
      <c r="H2623" s="183" t="s">
        <v>15881</v>
      </c>
    </row>
    <row r="2624" spans="1:8">
      <c r="A2624" s="183" t="s">
        <v>15882</v>
      </c>
      <c r="E2624" s="206">
        <v>18</v>
      </c>
      <c r="F2624" s="206">
        <v>2295</v>
      </c>
      <c r="G2624" s="183" t="s">
        <v>14795</v>
      </c>
      <c r="H2624" s="183" t="s">
        <v>15883</v>
      </c>
    </row>
    <row r="2625" spans="1:8">
      <c r="A2625" s="183" t="s">
        <v>15884</v>
      </c>
      <c r="C2625" s="183">
        <v>17000</v>
      </c>
      <c r="H2625" s="183" t="s">
        <v>15885</v>
      </c>
    </row>
    <row r="2626" spans="1:8">
      <c r="A2626" s="183" t="s">
        <v>15886</v>
      </c>
      <c r="E2626" s="183">
        <v>35</v>
      </c>
      <c r="F2626" s="183">
        <v>2260</v>
      </c>
      <c r="G2626" s="183" t="s">
        <v>14826</v>
      </c>
      <c r="H2626" s="183" t="s">
        <v>15887</v>
      </c>
    </row>
    <row r="2627" spans="1:8">
      <c r="A2627" s="183" t="s">
        <v>15888</v>
      </c>
      <c r="C2627" s="183">
        <v>25318</v>
      </c>
      <c r="H2627" s="183" t="s">
        <v>15889</v>
      </c>
    </row>
    <row r="2628" spans="1:8">
      <c r="A2628" s="183" t="s">
        <v>15888</v>
      </c>
      <c r="C2628" s="183">
        <v>61326</v>
      </c>
      <c r="H2628" s="183" t="s">
        <v>15890</v>
      </c>
    </row>
    <row r="2629" spans="1:8">
      <c r="A2629" s="183" t="s">
        <v>15888</v>
      </c>
      <c r="C2629" s="183">
        <v>11956</v>
      </c>
      <c r="H2629" s="183" t="s">
        <v>15891</v>
      </c>
    </row>
    <row r="2630" spans="1:8">
      <c r="A2630" s="183" t="s">
        <v>15888</v>
      </c>
      <c r="E2630" s="206">
        <v>110</v>
      </c>
      <c r="F2630" s="206">
        <v>2150</v>
      </c>
      <c r="G2630" s="183" t="s">
        <v>14806</v>
      </c>
      <c r="H2630" s="183" t="s">
        <v>15310</v>
      </c>
    </row>
    <row r="2631" spans="1:8">
      <c r="A2631" s="183" t="s">
        <v>15888</v>
      </c>
      <c r="E2631" s="206">
        <v>100</v>
      </c>
      <c r="F2631" s="206">
        <v>2050</v>
      </c>
      <c r="G2631" s="183" t="s">
        <v>14806</v>
      </c>
      <c r="H2631" s="183" t="s">
        <v>15310</v>
      </c>
    </row>
    <row r="2632" spans="1:8">
      <c r="A2632" s="183" t="s">
        <v>15892</v>
      </c>
      <c r="C2632" s="183">
        <v>8608</v>
      </c>
      <c r="H2632" s="183" t="s">
        <v>15893</v>
      </c>
    </row>
    <row r="2633" spans="1:8">
      <c r="A2633" s="183" t="s">
        <v>15894</v>
      </c>
      <c r="C2633" s="183">
        <v>5000</v>
      </c>
      <c r="H2633" s="183" t="s">
        <v>14189</v>
      </c>
    </row>
    <row r="2634" spans="1:8">
      <c r="A2634" s="183" t="s">
        <v>15894</v>
      </c>
      <c r="D2634" s="183">
        <v>5000</v>
      </c>
      <c r="F2634" s="183">
        <v>7050</v>
      </c>
      <c r="H2634" s="183" t="s">
        <v>15569</v>
      </c>
    </row>
    <row r="2635" spans="1:8">
      <c r="A2635" s="183" t="s">
        <v>15895</v>
      </c>
      <c r="E2635" s="206">
        <v>121</v>
      </c>
      <c r="F2635" s="206">
        <v>6929</v>
      </c>
      <c r="G2635" s="183" t="s">
        <v>13816</v>
      </c>
      <c r="H2635" s="183" t="s">
        <v>15896</v>
      </c>
    </row>
    <row r="2636" spans="1:8">
      <c r="A2636" s="183" t="s">
        <v>15895</v>
      </c>
      <c r="E2636" s="183">
        <v>1020</v>
      </c>
      <c r="F2636" s="183">
        <v>5909</v>
      </c>
      <c r="G2636" s="183" t="s">
        <v>14826</v>
      </c>
      <c r="H2636" s="183" t="s">
        <v>15897</v>
      </c>
    </row>
    <row r="2637" spans="1:8">
      <c r="A2637" s="183" t="s">
        <v>15898</v>
      </c>
      <c r="E2637" s="206">
        <v>375</v>
      </c>
      <c r="F2637" s="206">
        <v>5534</v>
      </c>
      <c r="G2637" s="183" t="s">
        <v>14806</v>
      </c>
      <c r="H2637" s="183" t="s">
        <v>14335</v>
      </c>
    </row>
    <row r="2638" spans="1:8">
      <c r="A2638" s="183" t="s">
        <v>15898</v>
      </c>
      <c r="E2638" s="206">
        <v>405</v>
      </c>
      <c r="F2638" s="206">
        <v>5129</v>
      </c>
      <c r="G2638" s="183" t="s">
        <v>14806</v>
      </c>
      <c r="H2638" s="183" t="s">
        <v>15899</v>
      </c>
    </row>
    <row r="2639" spans="1:8">
      <c r="A2639" s="183" t="s">
        <v>15900</v>
      </c>
      <c r="E2639" s="206">
        <v>120</v>
      </c>
      <c r="F2639" s="206">
        <v>5009</v>
      </c>
      <c r="G2639" s="183" t="s">
        <v>14806</v>
      </c>
      <c r="H2639" s="183" t="s">
        <v>15177</v>
      </c>
    </row>
    <row r="2640" spans="1:8">
      <c r="A2640" s="183" t="s">
        <v>15901</v>
      </c>
      <c r="E2640" s="206">
        <v>235</v>
      </c>
      <c r="F2640" s="206">
        <v>4774</v>
      </c>
      <c r="G2640" s="183" t="s">
        <v>14806</v>
      </c>
      <c r="H2640" s="183" t="s">
        <v>15902</v>
      </c>
    </row>
    <row r="2641" spans="1:8">
      <c r="A2641" s="183" t="s">
        <v>15901</v>
      </c>
      <c r="E2641" s="206">
        <v>165</v>
      </c>
      <c r="F2641" s="206">
        <v>4609</v>
      </c>
      <c r="G2641" s="183" t="s">
        <v>14806</v>
      </c>
      <c r="H2641" s="183" t="s">
        <v>15177</v>
      </c>
    </row>
    <row r="2642" spans="1:8">
      <c r="E2642" s="206"/>
      <c r="F2642" s="206"/>
      <c r="H2642" s="700" t="s">
        <v>15903</v>
      </c>
    </row>
    <row r="2643" spans="1:8">
      <c r="A2643" s="183" t="s">
        <v>15904</v>
      </c>
      <c r="E2643" s="206">
        <v>1205</v>
      </c>
      <c r="F2643" s="206">
        <v>3404</v>
      </c>
      <c r="G2643" s="183" t="s">
        <v>14813</v>
      </c>
      <c r="H2643" s="183" t="s">
        <v>15905</v>
      </c>
    </row>
    <row r="2644" spans="1:8">
      <c r="A2644" s="183" t="s">
        <v>15904</v>
      </c>
      <c r="E2644" s="206">
        <v>187</v>
      </c>
      <c r="F2644" s="206">
        <v>3217</v>
      </c>
      <c r="G2644" s="206" t="s">
        <v>14819</v>
      </c>
      <c r="H2644" s="183" t="s">
        <v>15906</v>
      </c>
    </row>
    <row r="2645" spans="1:8">
      <c r="A2645" s="183" t="s">
        <v>15907</v>
      </c>
      <c r="E2645" s="206">
        <v>280</v>
      </c>
      <c r="F2645" s="206">
        <v>2937</v>
      </c>
      <c r="G2645" s="183" t="s">
        <v>14806</v>
      </c>
      <c r="H2645" s="183" t="s">
        <v>14335</v>
      </c>
    </row>
    <row r="2646" spans="1:8">
      <c r="A2646" s="183" t="s">
        <v>15907</v>
      </c>
      <c r="E2646" s="206">
        <v>275</v>
      </c>
      <c r="F2646" s="206">
        <v>2662</v>
      </c>
      <c r="G2646" s="183" t="s">
        <v>14806</v>
      </c>
      <c r="H2646" s="183" t="s">
        <v>15908</v>
      </c>
    </row>
    <row r="2647" spans="1:8">
      <c r="A2647" s="183" t="s">
        <v>15909</v>
      </c>
      <c r="E2647" s="206">
        <v>30</v>
      </c>
      <c r="F2647" s="206">
        <v>2632</v>
      </c>
      <c r="G2647" s="183" t="s">
        <v>14826</v>
      </c>
      <c r="H2647" s="183" t="s">
        <v>15910</v>
      </c>
    </row>
    <row r="2648" spans="1:8">
      <c r="A2648" s="183" t="s">
        <v>15911</v>
      </c>
      <c r="E2648" s="206">
        <v>30</v>
      </c>
      <c r="F2648" s="206">
        <v>2602</v>
      </c>
      <c r="G2648" s="183" t="s">
        <v>14826</v>
      </c>
      <c r="H2648" s="183" t="s">
        <v>15912</v>
      </c>
    </row>
    <row r="2649" spans="1:8" ht="33">
      <c r="A2649" s="183" t="s">
        <v>15913</v>
      </c>
      <c r="C2649" s="183">
        <v>50000</v>
      </c>
      <c r="H2649" s="698" t="s">
        <v>15914</v>
      </c>
    </row>
    <row r="2650" spans="1:8">
      <c r="A2650" s="183" t="s">
        <v>15915</v>
      </c>
      <c r="C2650" s="183">
        <v>17000</v>
      </c>
      <c r="H2650" s="183" t="s">
        <v>15916</v>
      </c>
    </row>
    <row r="2651" spans="1:8">
      <c r="A2651" s="183" t="s">
        <v>15917</v>
      </c>
      <c r="E2651" s="183">
        <v>149</v>
      </c>
      <c r="F2651" s="206">
        <v>2453</v>
      </c>
      <c r="G2651" s="183" t="s">
        <v>15344</v>
      </c>
      <c r="H2651" s="183" t="s">
        <v>15345</v>
      </c>
    </row>
    <row r="2652" spans="1:8">
      <c r="A2652" s="183" t="s">
        <v>15918</v>
      </c>
      <c r="E2652" s="206">
        <v>5</v>
      </c>
      <c r="F2652" s="206">
        <v>2448</v>
      </c>
      <c r="G2652" s="183" t="s">
        <v>14795</v>
      </c>
      <c r="H2652" s="183" t="s">
        <v>15919</v>
      </c>
    </row>
    <row r="2653" spans="1:8">
      <c r="A2653" s="183" t="s">
        <v>15920</v>
      </c>
      <c r="D2653" s="183">
        <v>5000</v>
      </c>
      <c r="E2653" s="206"/>
      <c r="F2653" s="206">
        <v>7448</v>
      </c>
      <c r="H2653" s="183" t="s">
        <v>14189</v>
      </c>
    </row>
    <row r="2654" spans="1:8">
      <c r="A2654" s="183" t="s">
        <v>15920</v>
      </c>
      <c r="E2654" s="183">
        <v>1300</v>
      </c>
      <c r="F2654" s="206">
        <v>6148</v>
      </c>
      <c r="H2654" s="183" t="s">
        <v>15921</v>
      </c>
    </row>
    <row r="2655" spans="1:8">
      <c r="A2655" s="183" t="s">
        <v>15920</v>
      </c>
      <c r="E2655" s="183">
        <v>900</v>
      </c>
      <c r="F2655" s="206">
        <v>5248</v>
      </c>
      <c r="H2655" s="183" t="s">
        <v>15922</v>
      </c>
    </row>
    <row r="2656" spans="1:8">
      <c r="A2656" s="183" t="s">
        <v>15920</v>
      </c>
      <c r="E2656" s="183">
        <v>500</v>
      </c>
      <c r="F2656" s="206">
        <v>4748</v>
      </c>
      <c r="H2656" s="183" t="s">
        <v>15923</v>
      </c>
    </row>
    <row r="2657" spans="1:8">
      <c r="A2657" s="183" t="s">
        <v>15918</v>
      </c>
      <c r="E2657" s="206">
        <v>110</v>
      </c>
      <c r="F2657" s="206">
        <v>4638</v>
      </c>
      <c r="G2657" s="183" t="s">
        <v>14806</v>
      </c>
      <c r="H2657" s="183" t="s">
        <v>15924</v>
      </c>
    </row>
    <row r="2658" spans="1:8">
      <c r="A2658" s="183" t="s">
        <v>15920</v>
      </c>
      <c r="E2658" s="206">
        <v>95</v>
      </c>
      <c r="F2658" s="206">
        <v>4543</v>
      </c>
      <c r="G2658" s="183" t="s">
        <v>14806</v>
      </c>
      <c r="H2658" s="183" t="s">
        <v>15925</v>
      </c>
    </row>
    <row r="2659" spans="1:8">
      <c r="A2659" s="183" t="s">
        <v>15926</v>
      </c>
      <c r="E2659" s="206">
        <v>110</v>
      </c>
      <c r="F2659" s="206">
        <v>4433</v>
      </c>
      <c r="G2659" s="183" t="s">
        <v>14806</v>
      </c>
      <c r="H2659" s="183" t="s">
        <v>15927</v>
      </c>
    </row>
    <row r="2660" spans="1:8">
      <c r="A2660" s="183" t="s">
        <v>15928</v>
      </c>
      <c r="E2660" s="206">
        <v>121</v>
      </c>
      <c r="F2660" s="206">
        <v>4312</v>
      </c>
      <c r="G2660" s="183" t="s">
        <v>14826</v>
      </c>
      <c r="H2660" s="183" t="s">
        <v>15929</v>
      </c>
    </row>
    <row r="2661" spans="1:8">
      <c r="A2661" s="183" t="s">
        <v>15930</v>
      </c>
      <c r="C2661" s="183">
        <v>41609</v>
      </c>
      <c r="H2661" s="183" t="s">
        <v>15931</v>
      </c>
    </row>
    <row r="2662" spans="1:8">
      <c r="A2662" s="183" t="s">
        <v>15932</v>
      </c>
      <c r="E2662" s="183">
        <v>220</v>
      </c>
      <c r="F2662" s="206">
        <v>4092</v>
      </c>
      <c r="G2662" s="183" t="s">
        <v>15470</v>
      </c>
      <c r="H2662" s="183" t="s">
        <v>15933</v>
      </c>
    </row>
    <row r="2663" spans="1:8">
      <c r="A2663" s="183" t="s">
        <v>15934</v>
      </c>
      <c r="E2663" s="183">
        <v>300</v>
      </c>
      <c r="F2663" s="183">
        <v>3792</v>
      </c>
      <c r="G2663" s="183" t="s">
        <v>15935</v>
      </c>
      <c r="H2663" s="183" t="s">
        <v>15936</v>
      </c>
    </row>
    <row r="2664" spans="1:8">
      <c r="A2664" s="183" t="s">
        <v>15937</v>
      </c>
      <c r="E2664" s="206">
        <v>200</v>
      </c>
      <c r="F2664" s="206">
        <v>3592</v>
      </c>
      <c r="G2664" s="183" t="s">
        <v>14806</v>
      </c>
      <c r="H2664" s="183" t="s">
        <v>15938</v>
      </c>
    </row>
    <row r="2665" spans="1:8">
      <c r="A2665" s="183" t="s">
        <v>15937</v>
      </c>
      <c r="E2665" s="206">
        <v>280</v>
      </c>
      <c r="F2665" s="206">
        <v>3312</v>
      </c>
      <c r="G2665" s="183" t="s">
        <v>14806</v>
      </c>
      <c r="H2665" s="183" t="s">
        <v>15939</v>
      </c>
    </row>
    <row r="2666" spans="1:8">
      <c r="A2666" s="183" t="s">
        <v>15937</v>
      </c>
      <c r="E2666" s="206">
        <v>1205</v>
      </c>
      <c r="F2666" s="206">
        <v>2107</v>
      </c>
      <c r="G2666" s="183" t="s">
        <v>14813</v>
      </c>
      <c r="H2666" s="183" t="s">
        <v>15940</v>
      </c>
    </row>
    <row r="2667" spans="1:8">
      <c r="A2667" s="183" t="s">
        <v>15941</v>
      </c>
      <c r="E2667" s="206">
        <v>18</v>
      </c>
      <c r="F2667" s="206">
        <v>2089</v>
      </c>
      <c r="G2667" s="183" t="s">
        <v>14795</v>
      </c>
      <c r="H2667" s="183" t="s">
        <v>15942</v>
      </c>
    </row>
    <row r="2668" spans="1:8">
      <c r="A2668" s="183" t="s">
        <v>15941</v>
      </c>
      <c r="E2668" s="206">
        <v>248</v>
      </c>
      <c r="F2668" s="206">
        <v>1841</v>
      </c>
      <c r="G2668" s="183" t="s">
        <v>14844</v>
      </c>
      <c r="H2668" s="206" t="s">
        <v>15741</v>
      </c>
    </row>
    <row r="2669" spans="1:8">
      <c r="A2669" s="183" t="s">
        <v>15941</v>
      </c>
      <c r="E2669" s="206">
        <v>32</v>
      </c>
      <c r="F2669" s="206">
        <v>1809</v>
      </c>
      <c r="G2669" s="183" t="s">
        <v>14806</v>
      </c>
      <c r="H2669" s="183" t="s">
        <v>15943</v>
      </c>
    </row>
    <row r="2670" spans="1:8">
      <c r="A2670" s="183" t="s">
        <v>15944</v>
      </c>
      <c r="C2670" s="183">
        <v>17000</v>
      </c>
      <c r="H2670" s="183" t="s">
        <v>15945</v>
      </c>
    </row>
    <row r="2671" spans="1:8">
      <c r="A2671" s="183" t="s">
        <v>15946</v>
      </c>
      <c r="C2671" s="183">
        <v>18613</v>
      </c>
      <c r="H2671" s="183" t="s">
        <v>15947</v>
      </c>
    </row>
    <row r="2672" spans="1:8">
      <c r="A2672" s="183" t="s">
        <v>15948</v>
      </c>
      <c r="C2672" s="183">
        <v>30723</v>
      </c>
      <c r="H2672" s="183" t="s">
        <v>15949</v>
      </c>
    </row>
    <row r="2673" spans="1:8">
      <c r="A2673" s="183" t="s">
        <v>15950</v>
      </c>
      <c r="C2673" s="183">
        <v>25318</v>
      </c>
      <c r="H2673" s="183" t="s">
        <v>15951</v>
      </c>
    </row>
    <row r="2674" spans="1:8">
      <c r="A2674" s="183" t="s">
        <v>15950</v>
      </c>
      <c r="C2674" s="183">
        <v>61326</v>
      </c>
      <c r="H2674" s="183" t="s">
        <v>15952</v>
      </c>
    </row>
    <row r="2675" spans="1:8">
      <c r="A2675" s="183" t="s">
        <v>15950</v>
      </c>
      <c r="C2675" s="183">
        <v>15000</v>
      </c>
      <c r="H2675" s="183" t="s">
        <v>15953</v>
      </c>
    </row>
    <row r="2676" spans="1:8">
      <c r="A2676" s="183" t="s">
        <v>15954</v>
      </c>
      <c r="E2676" s="183">
        <v>57</v>
      </c>
      <c r="F2676" s="206">
        <v>1752</v>
      </c>
      <c r="G2676" s="183" t="s">
        <v>14856</v>
      </c>
      <c r="H2676" s="183" t="s">
        <v>15955</v>
      </c>
    </row>
    <row r="2677" spans="1:8">
      <c r="A2677" s="183" t="s">
        <v>15956</v>
      </c>
      <c r="E2677" s="206">
        <v>45</v>
      </c>
      <c r="F2677" s="206">
        <v>1707</v>
      </c>
      <c r="G2677" s="183" t="s">
        <v>14826</v>
      </c>
      <c r="H2677" s="183" t="s">
        <v>15957</v>
      </c>
    </row>
    <row r="2678" spans="1:8">
      <c r="A2678" s="183" t="s">
        <v>15958</v>
      </c>
      <c r="E2678" s="206">
        <v>7</v>
      </c>
      <c r="F2678" s="206">
        <v>1700</v>
      </c>
      <c r="G2678" s="183" t="s">
        <v>14826</v>
      </c>
      <c r="H2678" s="183" t="s">
        <v>15959</v>
      </c>
    </row>
    <row r="2679" spans="1:8">
      <c r="A2679" s="183" t="s">
        <v>15960</v>
      </c>
      <c r="D2679" s="183">
        <v>5000</v>
      </c>
      <c r="E2679" s="206"/>
      <c r="F2679" s="206">
        <v>6700</v>
      </c>
      <c r="H2679" s="183" t="s">
        <v>14189</v>
      </c>
    </row>
    <row r="2680" spans="1:8">
      <c r="A2680" s="183" t="s">
        <v>15960</v>
      </c>
      <c r="E2680" s="206">
        <v>1205</v>
      </c>
      <c r="F2680" s="206">
        <v>5495</v>
      </c>
      <c r="G2680" s="183" t="s">
        <v>14813</v>
      </c>
      <c r="H2680" s="183" t="s">
        <v>15961</v>
      </c>
    </row>
    <row r="2681" spans="1:8">
      <c r="A2681" s="183" t="s">
        <v>15962</v>
      </c>
      <c r="E2681" s="206">
        <v>300</v>
      </c>
      <c r="F2681" s="206">
        <v>5195</v>
      </c>
      <c r="H2681" s="183" t="s">
        <v>15963</v>
      </c>
    </row>
    <row r="2682" spans="1:8">
      <c r="A2682" s="183" t="s">
        <v>15964</v>
      </c>
      <c r="E2682" s="206">
        <v>35</v>
      </c>
      <c r="F2682" s="206">
        <v>5160</v>
      </c>
      <c r="G2682" s="183" t="s">
        <v>14826</v>
      </c>
      <c r="H2682" s="183" t="s">
        <v>15965</v>
      </c>
    </row>
    <row r="2683" spans="1:8">
      <c r="A2683" s="183" t="s">
        <v>15966</v>
      </c>
      <c r="E2683" s="206">
        <v>35</v>
      </c>
      <c r="F2683" s="206">
        <v>5125</v>
      </c>
      <c r="G2683" s="183" t="s">
        <v>14826</v>
      </c>
      <c r="H2683" s="183" t="s">
        <v>15967</v>
      </c>
    </row>
    <row r="2684" spans="1:8">
      <c r="A2684" s="183" t="s">
        <v>15966</v>
      </c>
      <c r="E2684" s="206">
        <v>199</v>
      </c>
      <c r="F2684" s="206">
        <v>4926</v>
      </c>
      <c r="G2684" s="206" t="s">
        <v>15776</v>
      </c>
      <c r="H2684" s="183" t="s">
        <v>15968</v>
      </c>
    </row>
    <row r="2685" spans="1:8">
      <c r="A2685" s="183" t="s">
        <v>15966</v>
      </c>
      <c r="E2685" s="183">
        <v>264</v>
      </c>
      <c r="F2685" s="206">
        <v>4662</v>
      </c>
      <c r="G2685" s="183" t="s">
        <v>14856</v>
      </c>
      <c r="H2685" s="183" t="s">
        <v>15969</v>
      </c>
    </row>
    <row r="2686" spans="1:8">
      <c r="A2686" s="183" t="s">
        <v>15970</v>
      </c>
      <c r="E2686" s="206">
        <v>35</v>
      </c>
      <c r="F2686" s="206">
        <v>4627</v>
      </c>
      <c r="G2686" s="183" t="s">
        <v>14826</v>
      </c>
      <c r="H2686" s="183" t="s">
        <v>15971</v>
      </c>
    </row>
    <row r="2687" spans="1:8">
      <c r="A2687" s="183" t="s">
        <v>15972</v>
      </c>
      <c r="C2687" s="183">
        <v>17000</v>
      </c>
      <c r="H2687" s="183" t="s">
        <v>15973</v>
      </c>
    </row>
    <row r="2688" spans="1:8">
      <c r="A2688" s="183" t="s">
        <v>15974</v>
      </c>
      <c r="E2688" s="206">
        <v>250</v>
      </c>
      <c r="F2688" s="206">
        <v>4377</v>
      </c>
      <c r="G2688" s="183" t="s">
        <v>14806</v>
      </c>
      <c r="H2688" s="183" t="s">
        <v>14337</v>
      </c>
    </row>
    <row r="2689" spans="1:8">
      <c r="A2689" s="183" t="s">
        <v>15975</v>
      </c>
      <c r="E2689" s="206">
        <v>25</v>
      </c>
      <c r="F2689" s="206">
        <v>4352</v>
      </c>
      <c r="G2689" s="183" t="s">
        <v>14806</v>
      </c>
      <c r="H2689" s="183" t="s">
        <v>15976</v>
      </c>
    </row>
    <row r="2690" spans="1:8">
      <c r="A2690" s="183" t="s">
        <v>15977</v>
      </c>
      <c r="C2690" s="183">
        <v>25318</v>
      </c>
      <c r="H2690" s="183" t="s">
        <v>15978</v>
      </c>
    </row>
    <row r="2691" spans="1:8">
      <c r="A2691" s="183" t="s">
        <v>15977</v>
      </c>
      <c r="C2691" s="183">
        <v>61326</v>
      </c>
      <c r="H2691" s="183" t="s">
        <v>15979</v>
      </c>
    </row>
    <row r="2692" spans="1:8">
      <c r="A2692" s="183" t="s">
        <v>15977</v>
      </c>
      <c r="C2692" s="183">
        <v>34800</v>
      </c>
      <c r="H2692" s="183" t="s">
        <v>15980</v>
      </c>
    </row>
    <row r="2693" spans="1:8">
      <c r="A2693" s="183" t="s">
        <v>15977</v>
      </c>
      <c r="C2693" s="183">
        <v>2412</v>
      </c>
      <c r="H2693" s="183" t="s">
        <v>15981</v>
      </c>
    </row>
    <row r="2694" spans="1:8">
      <c r="A2694" s="183" t="s">
        <v>15977</v>
      </c>
      <c r="C2694" s="183">
        <v>10047</v>
      </c>
      <c r="H2694" s="183" t="s">
        <v>15982</v>
      </c>
    </row>
    <row r="2695" spans="1:8">
      <c r="A2695" s="183" t="s">
        <v>15983</v>
      </c>
      <c r="E2695" s="206">
        <v>32</v>
      </c>
      <c r="F2695" s="206">
        <v>4320</v>
      </c>
      <c r="G2695" s="183" t="s">
        <v>14806</v>
      </c>
      <c r="H2695" s="183" t="s">
        <v>15984</v>
      </c>
    </row>
    <row r="2696" spans="1:8">
      <c r="A2696" s="183" t="s">
        <v>15983</v>
      </c>
      <c r="E2696" s="206">
        <v>187</v>
      </c>
      <c r="F2696" s="206">
        <v>4133</v>
      </c>
      <c r="G2696" s="183" t="s">
        <v>14844</v>
      </c>
      <c r="H2696" s="183" t="s">
        <v>15985</v>
      </c>
    </row>
    <row r="2697" spans="1:8">
      <c r="A2697" s="183" t="s">
        <v>15983</v>
      </c>
      <c r="E2697" s="206">
        <v>155</v>
      </c>
      <c r="F2697" s="206">
        <v>3978</v>
      </c>
      <c r="G2697" s="183" t="s">
        <v>15429</v>
      </c>
      <c r="H2697" s="183" t="s">
        <v>15986</v>
      </c>
    </row>
    <row r="2698" spans="1:8">
      <c r="A2698" s="183" t="s">
        <v>15987</v>
      </c>
      <c r="E2698" s="206">
        <v>65</v>
      </c>
      <c r="F2698" s="206">
        <v>3913</v>
      </c>
      <c r="G2698" s="183" t="s">
        <v>14844</v>
      </c>
      <c r="H2698" s="183" t="s">
        <v>15986</v>
      </c>
    </row>
    <row r="2699" spans="1:8">
      <c r="A2699" s="183" t="s">
        <v>15988</v>
      </c>
      <c r="E2699" s="206">
        <v>100</v>
      </c>
      <c r="F2699" s="206">
        <v>3813</v>
      </c>
      <c r="G2699" s="183" t="s">
        <v>14806</v>
      </c>
      <c r="H2699" s="183" t="s">
        <v>15989</v>
      </c>
    </row>
    <row r="2700" spans="1:8">
      <c r="A2700" s="183" t="s">
        <v>15990</v>
      </c>
      <c r="C2700" s="183">
        <v>9250</v>
      </c>
      <c r="H2700" s="183" t="s">
        <v>15991</v>
      </c>
    </row>
    <row r="2701" spans="1:8">
      <c r="A2701" s="183" t="s">
        <v>15992</v>
      </c>
      <c r="E2701" s="206">
        <v>200</v>
      </c>
      <c r="F2701" s="206">
        <v>3613</v>
      </c>
      <c r="G2701" s="183" t="s">
        <v>15309</v>
      </c>
      <c r="H2701" s="183" t="s">
        <v>15993</v>
      </c>
    </row>
    <row r="2702" spans="1:8">
      <c r="A2702" s="183" t="s">
        <v>15994</v>
      </c>
      <c r="E2702" s="206">
        <v>195</v>
      </c>
      <c r="F2702" s="206">
        <v>3418</v>
      </c>
      <c r="G2702" s="183" t="s">
        <v>14806</v>
      </c>
      <c r="H2702" s="183" t="s">
        <v>15993</v>
      </c>
    </row>
    <row r="2703" spans="1:8">
      <c r="A2703" s="183" t="s">
        <v>15995</v>
      </c>
      <c r="E2703" s="206">
        <v>1205</v>
      </c>
      <c r="F2703" s="206">
        <v>2213</v>
      </c>
      <c r="G2703" s="183" t="s">
        <v>14813</v>
      </c>
      <c r="H2703" s="183" t="s">
        <v>15996</v>
      </c>
    </row>
    <row r="2704" spans="1:8">
      <c r="A2704" s="183" t="s">
        <v>15997</v>
      </c>
      <c r="C2704" s="183">
        <v>200030</v>
      </c>
      <c r="E2704" s="703"/>
      <c r="F2704" s="703"/>
      <c r="G2704" s="703"/>
      <c r="H2704" s="206" t="s">
        <v>15502</v>
      </c>
    </row>
    <row r="2705" spans="1:8">
      <c r="A2705" s="183" t="s">
        <v>15998</v>
      </c>
      <c r="E2705" s="206">
        <v>18</v>
      </c>
      <c r="F2705" s="206">
        <v>2195</v>
      </c>
      <c r="G2705" s="183" t="s">
        <v>14795</v>
      </c>
      <c r="H2705" s="183" t="s">
        <v>15999</v>
      </c>
    </row>
    <row r="2706" spans="1:8">
      <c r="A2706" s="183" t="s">
        <v>15997</v>
      </c>
      <c r="E2706" s="206">
        <v>200</v>
      </c>
      <c r="F2706" s="206">
        <v>1995</v>
      </c>
      <c r="G2706" s="183" t="s">
        <v>15309</v>
      </c>
      <c r="H2706" s="183" t="s">
        <v>16000</v>
      </c>
    </row>
    <row r="2707" spans="1:8">
      <c r="A2707" s="183" t="s">
        <v>16001</v>
      </c>
      <c r="C2707" s="183">
        <v>17000</v>
      </c>
      <c r="H2707" s="183" t="s">
        <v>16002</v>
      </c>
    </row>
    <row r="2708" spans="1:8">
      <c r="A2708" s="183" t="s">
        <v>16001</v>
      </c>
      <c r="E2708" s="206">
        <v>10</v>
      </c>
      <c r="F2708" s="206">
        <v>1985</v>
      </c>
      <c r="G2708" s="183" t="s">
        <v>13816</v>
      </c>
      <c r="H2708" s="183" t="s">
        <v>16003</v>
      </c>
    </row>
    <row r="2709" spans="1:8">
      <c r="A2709" s="183" t="s">
        <v>16004</v>
      </c>
      <c r="E2709" s="206">
        <v>305</v>
      </c>
      <c r="F2709" s="206">
        <v>1680</v>
      </c>
      <c r="G2709" s="183" t="s">
        <v>14806</v>
      </c>
      <c r="H2709" s="183" t="s">
        <v>16005</v>
      </c>
    </row>
    <row r="2710" spans="1:8">
      <c r="A2710" s="183" t="s">
        <v>16004</v>
      </c>
      <c r="E2710" s="206">
        <v>295</v>
      </c>
      <c r="F2710" s="206">
        <v>1385</v>
      </c>
      <c r="G2710" s="183" t="s">
        <v>14806</v>
      </c>
      <c r="H2710" s="183" t="s">
        <v>14420</v>
      </c>
    </row>
    <row r="2711" spans="1:8">
      <c r="A2711" s="183" t="s">
        <v>16006</v>
      </c>
      <c r="C2711" s="183">
        <v>25318</v>
      </c>
      <c r="H2711" s="183" t="s">
        <v>16007</v>
      </c>
    </row>
    <row r="2712" spans="1:8">
      <c r="A2712" s="183" t="s">
        <v>16006</v>
      </c>
      <c r="C2712" s="183">
        <v>61326</v>
      </c>
      <c r="H2712" s="183" t="s">
        <v>16008</v>
      </c>
    </row>
    <row r="2713" spans="1:8">
      <c r="A2713" s="183" t="s">
        <v>16009</v>
      </c>
      <c r="C2713" s="183">
        <v>8556</v>
      </c>
      <c r="H2713" s="183" t="s">
        <v>16010</v>
      </c>
    </row>
    <row r="2714" spans="1:8">
      <c r="A2714" s="183" t="s">
        <v>16011</v>
      </c>
      <c r="C2714" s="183">
        <v>33182</v>
      </c>
      <c r="H2714" s="183" t="s">
        <v>16012</v>
      </c>
    </row>
    <row r="2715" spans="1:8">
      <c r="A2715" s="183" t="s">
        <v>16011</v>
      </c>
      <c r="E2715" s="206">
        <v>50</v>
      </c>
      <c r="F2715" s="206">
        <v>1335</v>
      </c>
      <c r="G2715" s="183" t="s">
        <v>14826</v>
      </c>
      <c r="H2715" s="183" t="s">
        <v>16013</v>
      </c>
    </row>
    <row r="2716" spans="1:8" ht="82.5">
      <c r="A2716" s="183" t="s">
        <v>16014</v>
      </c>
      <c r="C2716" s="183">
        <v>20000</v>
      </c>
      <c r="E2716" s="206"/>
      <c r="F2716" s="206"/>
      <c r="H2716" s="701" t="s">
        <v>16015</v>
      </c>
    </row>
    <row r="2717" spans="1:8">
      <c r="A2717" s="183" t="s">
        <v>16016</v>
      </c>
      <c r="D2717" s="183">
        <v>5000</v>
      </c>
      <c r="E2717" s="206"/>
      <c r="F2717" s="206">
        <v>6335</v>
      </c>
      <c r="H2717" s="183" t="s">
        <v>15569</v>
      </c>
    </row>
    <row r="2718" spans="1:8">
      <c r="A2718" s="183" t="s">
        <v>16017</v>
      </c>
      <c r="E2718" s="206">
        <v>192</v>
      </c>
      <c r="F2718" s="206">
        <v>6143</v>
      </c>
      <c r="G2718" s="206" t="s">
        <v>14819</v>
      </c>
      <c r="H2718" s="183" t="s">
        <v>16018</v>
      </c>
    </row>
    <row r="2719" spans="1:8">
      <c r="A2719" s="183" t="s">
        <v>16019</v>
      </c>
      <c r="E2719" s="206">
        <v>1205</v>
      </c>
      <c r="F2719" s="206">
        <v>4938</v>
      </c>
      <c r="G2719" s="183" t="s">
        <v>14813</v>
      </c>
      <c r="H2719" s="183" t="s">
        <v>16020</v>
      </c>
    </row>
    <row r="2720" spans="1:8">
      <c r="A2720" s="183" t="s">
        <v>16021</v>
      </c>
      <c r="E2720" s="206">
        <v>330</v>
      </c>
      <c r="F2720" s="206">
        <v>4608</v>
      </c>
      <c r="G2720" s="183" t="s">
        <v>14806</v>
      </c>
      <c r="H2720" s="183" t="s">
        <v>16022</v>
      </c>
    </row>
    <row r="2721" spans="1:8">
      <c r="A2721" s="183" t="s">
        <v>16023</v>
      </c>
      <c r="E2721" s="206">
        <v>345</v>
      </c>
      <c r="F2721" s="206">
        <v>4263</v>
      </c>
      <c r="G2721" s="183" t="s">
        <v>14806</v>
      </c>
      <c r="H2721" s="183" t="s">
        <v>16022</v>
      </c>
    </row>
    <row r="2722" spans="1:8">
      <c r="A2722" s="183" t="s">
        <v>16024</v>
      </c>
      <c r="C2722" s="183">
        <v>1560</v>
      </c>
      <c r="H2722" s="183" t="s">
        <v>16025</v>
      </c>
    </row>
    <row r="2723" spans="1:8">
      <c r="A2723" s="183" t="s">
        <v>16024</v>
      </c>
      <c r="C2723" s="183">
        <v>12390</v>
      </c>
      <c r="H2723" s="183" t="s">
        <v>16026</v>
      </c>
    </row>
    <row r="2724" spans="1:8">
      <c r="A2724" s="183" t="s">
        <v>16027</v>
      </c>
      <c r="E2724" s="206">
        <v>36</v>
      </c>
      <c r="F2724" s="206">
        <v>4227</v>
      </c>
      <c r="G2724" s="183" t="s">
        <v>14856</v>
      </c>
      <c r="H2724" s="183" t="s">
        <v>16028</v>
      </c>
    </row>
    <row r="2725" spans="1:8">
      <c r="A2725" s="183" t="s">
        <v>16029</v>
      </c>
      <c r="E2725" s="183">
        <v>72</v>
      </c>
      <c r="F2725" s="183">
        <v>4155</v>
      </c>
      <c r="G2725" s="183" t="s">
        <v>14826</v>
      </c>
      <c r="H2725" s="183" t="s">
        <v>16030</v>
      </c>
    </row>
    <row r="2726" spans="1:8">
      <c r="A2726" s="183" t="s">
        <v>15983</v>
      </c>
      <c r="E2726" s="206">
        <v>840</v>
      </c>
      <c r="F2726" s="206">
        <v>3315</v>
      </c>
      <c r="G2726" s="183" t="s">
        <v>14844</v>
      </c>
      <c r="H2726" s="183" t="s">
        <v>16031</v>
      </c>
    </row>
    <row r="2727" spans="1:8">
      <c r="A2727" s="183" t="s">
        <v>16032</v>
      </c>
      <c r="E2727" s="183">
        <v>30</v>
      </c>
      <c r="F2727" s="206">
        <v>3285</v>
      </c>
      <c r="G2727" s="183" t="s">
        <v>14826</v>
      </c>
      <c r="H2727" s="183" t="s">
        <v>16033</v>
      </c>
    </row>
    <row r="2728" spans="1:8">
      <c r="A2728" s="183" t="s">
        <v>16034</v>
      </c>
      <c r="E2728" s="206">
        <v>1205</v>
      </c>
      <c r="F2728" s="206">
        <v>2080</v>
      </c>
      <c r="G2728" s="183" t="s">
        <v>15273</v>
      </c>
      <c r="H2728" s="183" t="s">
        <v>16035</v>
      </c>
    </row>
    <row r="2729" spans="1:8">
      <c r="A2729" s="183" t="s">
        <v>16036</v>
      </c>
      <c r="E2729" s="206">
        <v>57</v>
      </c>
      <c r="F2729" s="206">
        <v>2023</v>
      </c>
      <c r="G2729" s="183" t="s">
        <v>14856</v>
      </c>
      <c r="H2729" s="183" t="s">
        <v>16037</v>
      </c>
    </row>
    <row r="2730" spans="1:8">
      <c r="A2730" s="183" t="s">
        <v>16038</v>
      </c>
      <c r="E2730" s="183">
        <v>52</v>
      </c>
      <c r="F2730" s="206">
        <v>1971</v>
      </c>
      <c r="G2730" s="183" t="s">
        <v>14826</v>
      </c>
      <c r="H2730" s="183" t="s">
        <v>16039</v>
      </c>
    </row>
    <row r="2731" spans="1:8">
      <c r="A2731" s="183" t="s">
        <v>16038</v>
      </c>
      <c r="E2731" s="183">
        <v>250</v>
      </c>
      <c r="F2731" s="206">
        <v>1721</v>
      </c>
      <c r="G2731" s="183" t="s">
        <v>14826</v>
      </c>
      <c r="H2731" s="183" t="s">
        <v>16040</v>
      </c>
    </row>
    <row r="2732" spans="1:8">
      <c r="A2732" s="183" t="s">
        <v>16041</v>
      </c>
      <c r="E2732" s="183">
        <v>30</v>
      </c>
      <c r="F2732" s="206">
        <v>1691</v>
      </c>
      <c r="G2732" s="183" t="s">
        <v>14826</v>
      </c>
      <c r="H2732" s="183" t="s">
        <v>16042</v>
      </c>
    </row>
    <row r="2733" spans="1:8">
      <c r="A2733" s="183" t="s">
        <v>16041</v>
      </c>
      <c r="E2733" s="206">
        <v>18</v>
      </c>
      <c r="F2733" s="206">
        <v>1673</v>
      </c>
      <c r="G2733" s="183" t="s">
        <v>15344</v>
      </c>
      <c r="H2733" s="183" t="s">
        <v>16043</v>
      </c>
    </row>
    <row r="2734" spans="1:8">
      <c r="A2734" s="183" t="s">
        <v>16044</v>
      </c>
      <c r="C2734" s="183">
        <v>17000</v>
      </c>
      <c r="H2734" s="183" t="s">
        <v>16045</v>
      </c>
    </row>
    <row r="2735" spans="1:8">
      <c r="A2735" s="183" t="s">
        <v>16046</v>
      </c>
      <c r="C2735" s="183">
        <v>24508</v>
      </c>
      <c r="H2735" s="183" t="s">
        <v>16047</v>
      </c>
    </row>
    <row r="2736" spans="1:8">
      <c r="A2736" s="183" t="s">
        <v>16044</v>
      </c>
      <c r="E2736" s="183">
        <v>35</v>
      </c>
      <c r="F2736" s="206">
        <v>1638</v>
      </c>
      <c r="G2736" s="183" t="s">
        <v>13816</v>
      </c>
      <c r="H2736" s="183" t="s">
        <v>16048</v>
      </c>
    </row>
    <row r="2737" spans="1:8">
      <c r="A2737" s="183" t="s">
        <v>16049</v>
      </c>
      <c r="C2737" s="183">
        <v>11734</v>
      </c>
      <c r="H2737" s="183" t="s">
        <v>16050</v>
      </c>
    </row>
    <row r="2738" spans="1:8">
      <c r="A2738" s="183" t="s">
        <v>16051</v>
      </c>
      <c r="E2738" s="206">
        <v>270</v>
      </c>
      <c r="F2738" s="206">
        <v>1368</v>
      </c>
      <c r="G2738" s="183" t="s">
        <v>14806</v>
      </c>
      <c r="H2738" s="183" t="s">
        <v>16052</v>
      </c>
    </row>
    <row r="2739" spans="1:8">
      <c r="A2739" s="183" t="s">
        <v>16051</v>
      </c>
      <c r="E2739" s="206">
        <v>255</v>
      </c>
      <c r="F2739" s="206">
        <v>1113</v>
      </c>
      <c r="G2739" s="183" t="s">
        <v>14806</v>
      </c>
      <c r="H2739" s="183" t="s">
        <v>16052</v>
      </c>
    </row>
    <row r="2740" spans="1:8">
      <c r="A2740" s="183" t="s">
        <v>16053</v>
      </c>
      <c r="C2740" s="183">
        <v>30000</v>
      </c>
      <c r="E2740" s="206"/>
      <c r="F2740" s="206"/>
      <c r="H2740" s="183" t="s">
        <v>16054</v>
      </c>
    </row>
    <row r="2741" spans="1:8">
      <c r="A2741" s="183" t="s">
        <v>16053</v>
      </c>
      <c r="E2741" s="206">
        <v>410</v>
      </c>
      <c r="F2741" s="206">
        <v>703</v>
      </c>
      <c r="G2741" s="183" t="s">
        <v>14826</v>
      </c>
      <c r="H2741" s="183" t="s">
        <v>16055</v>
      </c>
    </row>
    <row r="2742" spans="1:8">
      <c r="A2742" s="183" t="s">
        <v>16056</v>
      </c>
      <c r="D2742" s="183">
        <v>5000</v>
      </c>
      <c r="E2742" s="206"/>
      <c r="F2742" s="206">
        <v>5703</v>
      </c>
      <c r="H2742" s="183" t="s">
        <v>14189</v>
      </c>
    </row>
    <row r="2743" spans="1:8">
      <c r="A2743" s="183" t="s">
        <v>16057</v>
      </c>
      <c r="E2743" s="206">
        <v>1205</v>
      </c>
      <c r="F2743" s="206">
        <v>4498</v>
      </c>
      <c r="G2743" s="183" t="s">
        <v>15273</v>
      </c>
      <c r="H2743" s="183" t="s">
        <v>16058</v>
      </c>
    </row>
    <row r="2744" spans="1:8">
      <c r="A2744" s="183" t="s">
        <v>16059</v>
      </c>
      <c r="E2744" s="206">
        <v>199</v>
      </c>
      <c r="F2744" s="206">
        <v>4299</v>
      </c>
      <c r="G2744" s="206" t="s">
        <v>14819</v>
      </c>
      <c r="H2744" s="183" t="s">
        <v>16060</v>
      </c>
    </row>
    <row r="2745" spans="1:8">
      <c r="A2745" s="183" t="s">
        <v>16061</v>
      </c>
      <c r="E2745" s="206">
        <v>255</v>
      </c>
      <c r="F2745" s="206">
        <v>4044</v>
      </c>
      <c r="G2745" s="183" t="s">
        <v>14806</v>
      </c>
      <c r="H2745" s="183" t="s">
        <v>16052</v>
      </c>
    </row>
    <row r="2746" spans="1:8">
      <c r="A2746" s="183" t="s">
        <v>16062</v>
      </c>
      <c r="E2746" s="206">
        <v>250</v>
      </c>
      <c r="F2746" s="206">
        <v>3794</v>
      </c>
      <c r="G2746" s="183" t="s">
        <v>14806</v>
      </c>
      <c r="H2746" s="183" t="s">
        <v>16052</v>
      </c>
    </row>
    <row r="2747" spans="1:8">
      <c r="A2747" s="183" t="s">
        <v>16063</v>
      </c>
      <c r="C2747" s="183">
        <v>17000</v>
      </c>
      <c r="H2747" s="183" t="s">
        <v>16064</v>
      </c>
    </row>
    <row r="2748" spans="1:8">
      <c r="A2748" s="183" t="s">
        <v>16065</v>
      </c>
      <c r="C2748" s="183">
        <v>230030</v>
      </c>
      <c r="E2748" s="703"/>
      <c r="F2748" s="703"/>
      <c r="G2748" s="703"/>
      <c r="H2748" s="206" t="s">
        <v>15502</v>
      </c>
    </row>
    <row r="2749" spans="1:8">
      <c r="A2749" s="183" t="s">
        <v>16065</v>
      </c>
      <c r="E2749" s="183">
        <v>300</v>
      </c>
      <c r="F2749" s="183">
        <v>3494</v>
      </c>
      <c r="G2749" s="183" t="s">
        <v>15270</v>
      </c>
      <c r="H2749" s="183" t="s">
        <v>15807</v>
      </c>
    </row>
    <row r="2750" spans="1:8">
      <c r="A2750" s="183" t="s">
        <v>16066</v>
      </c>
      <c r="C2750" s="183">
        <v>2221</v>
      </c>
      <c r="H2750" s="183" t="s">
        <v>16067</v>
      </c>
    </row>
    <row r="2751" spans="1:8">
      <c r="A2751" s="183" t="s">
        <v>16068</v>
      </c>
      <c r="C2751" s="183">
        <v>8886</v>
      </c>
      <c r="H2751" s="183" t="s">
        <v>16069</v>
      </c>
    </row>
    <row r="2752" spans="1:8">
      <c r="A2752" s="183" t="s">
        <v>16066</v>
      </c>
      <c r="C2752" s="183">
        <v>25318</v>
      </c>
      <c r="H2752" s="183" t="s">
        <v>16070</v>
      </c>
    </row>
    <row r="2753" spans="1:8">
      <c r="A2753" s="183" t="s">
        <v>16066</v>
      </c>
      <c r="C2753" s="183">
        <v>61326</v>
      </c>
      <c r="H2753" s="183" t="s">
        <v>16071</v>
      </c>
    </row>
    <row r="2754" spans="1:8">
      <c r="A2754" s="183" t="s">
        <v>16068</v>
      </c>
      <c r="C2754" s="183">
        <v>19000</v>
      </c>
      <c r="H2754" s="183" t="s">
        <v>16072</v>
      </c>
    </row>
    <row r="2755" spans="1:8">
      <c r="A2755" s="183" t="s">
        <v>16073</v>
      </c>
      <c r="E2755" s="206">
        <v>210</v>
      </c>
      <c r="F2755" s="206">
        <v>3284</v>
      </c>
      <c r="G2755" s="183" t="s">
        <v>15309</v>
      </c>
      <c r="H2755" s="183" t="s">
        <v>16074</v>
      </c>
    </row>
    <row r="2756" spans="1:8">
      <c r="A2756" s="183" t="s">
        <v>16073</v>
      </c>
      <c r="E2756" s="206">
        <v>190</v>
      </c>
      <c r="F2756" s="206">
        <v>3094</v>
      </c>
      <c r="G2756" s="183" t="s">
        <v>14806</v>
      </c>
      <c r="H2756" s="183" t="s">
        <v>16075</v>
      </c>
    </row>
    <row r="2757" spans="1:8">
      <c r="A2757" s="183" t="s">
        <v>16076</v>
      </c>
      <c r="E2757" s="183">
        <v>45</v>
      </c>
      <c r="F2757" s="206">
        <v>3049</v>
      </c>
      <c r="G2757" s="183" t="s">
        <v>14826</v>
      </c>
      <c r="H2757" s="183" t="s">
        <v>16077</v>
      </c>
    </row>
    <row r="2758" spans="1:8">
      <c r="A2758" s="183" t="s">
        <v>16078</v>
      </c>
      <c r="E2758" s="206">
        <v>145</v>
      </c>
      <c r="F2758" s="206">
        <v>2904</v>
      </c>
      <c r="G2758" s="183" t="s">
        <v>14806</v>
      </c>
      <c r="H2758" s="183" t="s">
        <v>16079</v>
      </c>
    </row>
    <row r="2759" spans="1:8">
      <c r="A2759" s="183" t="s">
        <v>16078</v>
      </c>
      <c r="E2759" s="206">
        <v>155</v>
      </c>
      <c r="F2759" s="206">
        <v>2749</v>
      </c>
      <c r="G2759" s="183" t="s">
        <v>14806</v>
      </c>
      <c r="H2759" s="183" t="s">
        <v>16079</v>
      </c>
    </row>
    <row r="2760" spans="1:8">
      <c r="A2760" s="183" t="s">
        <v>16080</v>
      </c>
      <c r="E2760" s="183">
        <v>25</v>
      </c>
      <c r="F2760" s="206">
        <v>2724</v>
      </c>
      <c r="G2760" s="183" t="s">
        <v>14826</v>
      </c>
      <c r="H2760" s="183" t="s">
        <v>16081</v>
      </c>
    </row>
    <row r="2761" spans="1:8">
      <c r="A2761" s="183" t="s">
        <v>16082</v>
      </c>
      <c r="E2761" s="183">
        <v>32</v>
      </c>
      <c r="F2761" s="206">
        <v>2692</v>
      </c>
      <c r="G2761" s="183" t="s">
        <v>14826</v>
      </c>
      <c r="H2761" s="183" t="s">
        <v>16083</v>
      </c>
    </row>
    <row r="2762" spans="1:8">
      <c r="A2762" s="183" t="s">
        <v>16084</v>
      </c>
      <c r="B2762" s="183">
        <v>50000</v>
      </c>
      <c r="F2762" s="206"/>
      <c r="H2762" s="183" t="s">
        <v>16085</v>
      </c>
    </row>
    <row r="2763" spans="1:8">
      <c r="A2763" s="183" t="s">
        <v>16086</v>
      </c>
      <c r="C2763" s="183">
        <v>130030</v>
      </c>
      <c r="E2763" s="703"/>
      <c r="F2763" s="703"/>
      <c r="G2763" s="703"/>
      <c r="H2763" s="206" t="s">
        <v>16087</v>
      </c>
    </row>
    <row r="2764" spans="1:8">
      <c r="A2764" s="183" t="s">
        <v>16088</v>
      </c>
      <c r="B2764" s="183">
        <v>130000</v>
      </c>
      <c r="E2764" s="703"/>
      <c r="F2764" s="703"/>
      <c r="G2764" s="703"/>
      <c r="H2764" s="206" t="s">
        <v>16089</v>
      </c>
    </row>
    <row r="2765" spans="1:8">
      <c r="A2765" s="183" t="s">
        <v>16090</v>
      </c>
      <c r="E2765" s="206">
        <v>1205</v>
      </c>
      <c r="F2765" s="206">
        <v>1487</v>
      </c>
      <c r="G2765" s="183" t="s">
        <v>14813</v>
      </c>
      <c r="H2765" s="183" t="s">
        <v>16091</v>
      </c>
    </row>
    <row r="2766" spans="1:8" s="708" customFormat="1" ht="6.75" customHeight="1">
      <c r="E2766" s="713"/>
      <c r="F2766" s="713"/>
      <c r="G2766" s="713"/>
      <c r="H2766" s="712"/>
    </row>
    <row r="2767" spans="1:8">
      <c r="A2767" s="183" t="s">
        <v>16092</v>
      </c>
      <c r="C2767" s="183">
        <v>17000</v>
      </c>
      <c r="H2767" s="183" t="s">
        <v>16093</v>
      </c>
    </row>
    <row r="2768" spans="1:8">
      <c r="A2768" s="183" t="s">
        <v>3236</v>
      </c>
      <c r="C2768" s="183">
        <v>25318</v>
      </c>
      <c r="H2768" s="183" t="s">
        <v>16094</v>
      </c>
    </row>
    <row r="2769" spans="1:8">
      <c r="A2769" s="183" t="s">
        <v>3236</v>
      </c>
      <c r="C2769" s="183">
        <v>61326</v>
      </c>
      <c r="H2769" s="183" t="s">
        <v>16095</v>
      </c>
    </row>
    <row r="2770" spans="1:8">
      <c r="A2770" s="183" t="s">
        <v>3236</v>
      </c>
      <c r="C2770" s="183">
        <v>54000</v>
      </c>
      <c r="H2770" s="183" t="s">
        <v>16096</v>
      </c>
    </row>
    <row r="2771" spans="1:8">
      <c r="A2771" s="183" t="s">
        <v>3236</v>
      </c>
      <c r="C2771" s="183">
        <v>50000</v>
      </c>
      <c r="F2771" s="206"/>
      <c r="H2771" s="183" t="s">
        <v>16097</v>
      </c>
    </row>
    <row r="2772" spans="1:8">
      <c r="A2772" s="183" t="s">
        <v>3236</v>
      </c>
      <c r="C2772" s="183">
        <v>3400</v>
      </c>
      <c r="H2772" s="183" t="s">
        <v>16098</v>
      </c>
    </row>
    <row r="2773" spans="1:8">
      <c r="A2773" s="183" t="s">
        <v>3236</v>
      </c>
      <c r="C2773" s="183">
        <v>5976</v>
      </c>
      <c r="H2773" s="183" t="s">
        <v>16099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14795</v>
      </c>
      <c r="H2774" s="183" t="s">
        <v>16100</v>
      </c>
    </row>
    <row r="2775" spans="1:8">
      <c r="A2775" s="183" t="s">
        <v>16101</v>
      </c>
      <c r="C2775" s="183">
        <v>32615</v>
      </c>
      <c r="H2775" s="183" t="s">
        <v>16102</v>
      </c>
    </row>
    <row r="2776" spans="1:8">
      <c r="A2776" s="183" t="s">
        <v>16101</v>
      </c>
      <c r="C2776" s="183">
        <v>38571</v>
      </c>
      <c r="H2776" s="183" t="s">
        <v>16103</v>
      </c>
    </row>
    <row r="2777" spans="1:8">
      <c r="A2777" s="183" t="s">
        <v>16104</v>
      </c>
      <c r="E2777" s="183">
        <v>92</v>
      </c>
      <c r="F2777" s="183">
        <v>1377</v>
      </c>
      <c r="G2777" s="183" t="s">
        <v>14806</v>
      </c>
      <c r="H2777" s="183" t="s">
        <v>15728</v>
      </c>
    </row>
    <row r="2778" spans="1:8">
      <c r="A2778" s="183" t="s">
        <v>16105</v>
      </c>
      <c r="E2778" s="183">
        <v>70</v>
      </c>
      <c r="F2778" s="206">
        <v>1307</v>
      </c>
      <c r="G2778" s="183" t="s">
        <v>14826</v>
      </c>
      <c r="H2778" s="183" t="s">
        <v>16106</v>
      </c>
    </row>
    <row r="2779" spans="1:8">
      <c r="A2779" s="183" t="s">
        <v>16105</v>
      </c>
      <c r="E2779" s="183">
        <v>115</v>
      </c>
      <c r="F2779" s="206">
        <v>1192</v>
      </c>
      <c r="G2779" s="183" t="s">
        <v>14844</v>
      </c>
      <c r="H2779" s="183" t="s">
        <v>16107</v>
      </c>
    </row>
    <row r="2780" spans="1:8">
      <c r="A2780" s="183" t="s">
        <v>16108</v>
      </c>
      <c r="D2780" s="183">
        <v>5000</v>
      </c>
      <c r="E2780" s="206"/>
      <c r="F2780" s="206">
        <v>6192</v>
      </c>
      <c r="H2780" s="183" t="s">
        <v>14189</v>
      </c>
    </row>
    <row r="2781" spans="1:8">
      <c r="A2781" s="183" t="s">
        <v>16109</v>
      </c>
      <c r="E2781" s="206">
        <v>1205</v>
      </c>
      <c r="F2781" s="206">
        <v>4987</v>
      </c>
      <c r="G2781" s="183" t="s">
        <v>14813</v>
      </c>
      <c r="H2781" s="183" t="s">
        <v>16110</v>
      </c>
    </row>
    <row r="2782" spans="1:8">
      <c r="A2782" s="183" t="s">
        <v>16109</v>
      </c>
      <c r="E2782" s="183">
        <v>74</v>
      </c>
      <c r="F2782" s="206">
        <v>4913</v>
      </c>
      <c r="G2782" s="183" t="s">
        <v>14826</v>
      </c>
      <c r="H2782" s="183" t="s">
        <v>16111</v>
      </c>
    </row>
    <row r="2783" spans="1:8">
      <c r="A2783" s="183" t="s">
        <v>16112</v>
      </c>
      <c r="E2783" s="206">
        <v>199</v>
      </c>
      <c r="F2783" s="206">
        <v>4714</v>
      </c>
      <c r="G2783" s="206" t="s">
        <v>15776</v>
      </c>
      <c r="H2783" s="183" t="s">
        <v>16060</v>
      </c>
    </row>
    <row r="2784" spans="1:8">
      <c r="E2784" s="206"/>
      <c r="F2784" s="206"/>
      <c r="H2784" s="700" t="s">
        <v>15635</v>
      </c>
    </row>
    <row r="2785" spans="1:8">
      <c r="A2785" s="183" t="s">
        <v>16113</v>
      </c>
      <c r="E2785" s="183">
        <v>1960</v>
      </c>
      <c r="F2785" s="206">
        <v>2754</v>
      </c>
      <c r="G2785" s="183" t="s">
        <v>15429</v>
      </c>
      <c r="H2785" s="183" t="s">
        <v>16114</v>
      </c>
    </row>
    <row r="2786" spans="1:8">
      <c r="A2786" s="183" t="s">
        <v>16113</v>
      </c>
      <c r="E2786" s="206">
        <v>15</v>
      </c>
      <c r="F2786" s="206">
        <v>2739</v>
      </c>
      <c r="G2786" s="183" t="s">
        <v>14795</v>
      </c>
      <c r="H2786" s="183" t="s">
        <v>16115</v>
      </c>
    </row>
    <row r="2787" spans="1:8">
      <c r="A2787" s="183" t="s">
        <v>16116</v>
      </c>
      <c r="C2787" s="183">
        <v>25318</v>
      </c>
      <c r="H2787" s="183" t="s">
        <v>16117</v>
      </c>
    </row>
    <row r="2788" spans="1:8">
      <c r="A2788" s="183" t="s">
        <v>16118</v>
      </c>
      <c r="C2788" s="183">
        <v>61326</v>
      </c>
      <c r="H2788" s="183" t="s">
        <v>16119</v>
      </c>
    </row>
    <row r="2789" spans="1:8">
      <c r="A2789" s="183" t="s">
        <v>16116</v>
      </c>
      <c r="C2789" s="183">
        <v>40000</v>
      </c>
      <c r="H2789" s="183" t="s">
        <v>16120</v>
      </c>
    </row>
    <row r="2790" spans="1:8">
      <c r="A2790" s="183" t="s">
        <v>16116</v>
      </c>
      <c r="C2790" s="183">
        <v>423</v>
      </c>
      <c r="H2790" s="183" t="s">
        <v>16121</v>
      </c>
    </row>
    <row r="2791" spans="1:8" ht="49.5">
      <c r="A2791" s="183" t="s">
        <v>16122</v>
      </c>
      <c r="C2791" s="183">
        <v>18000</v>
      </c>
      <c r="E2791" s="206"/>
      <c r="F2791" s="206"/>
      <c r="H2791" s="698" t="s">
        <v>16123</v>
      </c>
    </row>
    <row r="2792" spans="1:8">
      <c r="A2792" s="183" t="s">
        <v>16124</v>
      </c>
      <c r="E2792" s="206">
        <v>18</v>
      </c>
      <c r="F2792" s="206">
        <v>2721</v>
      </c>
      <c r="G2792" s="183" t="s">
        <v>14795</v>
      </c>
      <c r="H2792" s="183" t="s">
        <v>16125</v>
      </c>
    </row>
    <row r="2793" spans="1:8">
      <c r="A2793" s="183" t="s">
        <v>16124</v>
      </c>
      <c r="E2793" s="206">
        <v>1205</v>
      </c>
      <c r="F2793" s="206">
        <v>1516</v>
      </c>
      <c r="G2793" s="183" t="s">
        <v>14813</v>
      </c>
      <c r="H2793" s="183" t="s">
        <v>16126</v>
      </c>
    </row>
    <row r="2794" spans="1:8">
      <c r="A2794" s="183" t="s">
        <v>16124</v>
      </c>
      <c r="E2794" s="206">
        <v>200</v>
      </c>
      <c r="F2794" s="206">
        <v>1316</v>
      </c>
      <c r="G2794" s="183" t="s">
        <v>15309</v>
      </c>
      <c r="H2794" s="183" t="s">
        <v>16000</v>
      </c>
    </row>
    <row r="2795" spans="1:8">
      <c r="A2795" s="183" t="s">
        <v>16127</v>
      </c>
      <c r="D2795" s="183">
        <v>5000</v>
      </c>
      <c r="E2795" s="206"/>
      <c r="F2795" s="206">
        <v>6316</v>
      </c>
      <c r="H2795" s="183" t="s">
        <v>14189</v>
      </c>
    </row>
    <row r="2796" spans="1:8">
      <c r="A2796" s="183" t="s">
        <v>16127</v>
      </c>
      <c r="E2796" s="183">
        <v>128</v>
      </c>
      <c r="F2796" s="206">
        <v>6188</v>
      </c>
      <c r="G2796" s="183" t="s">
        <v>14826</v>
      </c>
      <c r="H2796" s="183" t="s">
        <v>16128</v>
      </c>
    </row>
    <row r="2797" spans="1:8">
      <c r="A2797" s="183" t="s">
        <v>16129</v>
      </c>
      <c r="E2797" s="183">
        <v>520</v>
      </c>
      <c r="F2797" s="206">
        <v>5668</v>
      </c>
      <c r="G2797" s="183" t="s">
        <v>14826</v>
      </c>
      <c r="H2797" s="183" t="s">
        <v>16130</v>
      </c>
    </row>
    <row r="2798" spans="1:8">
      <c r="A2798" s="183" t="s">
        <v>16131</v>
      </c>
      <c r="C2798" s="183">
        <v>17000</v>
      </c>
      <c r="H2798" s="183" t="s">
        <v>16132</v>
      </c>
    </row>
    <row r="2799" spans="1:8">
      <c r="A2799" s="183" t="s">
        <v>16133</v>
      </c>
      <c r="C2799" s="183">
        <v>25318</v>
      </c>
      <c r="H2799" s="183" t="s">
        <v>16134</v>
      </c>
    </row>
    <row r="2800" spans="1:8">
      <c r="A2800" s="183" t="s">
        <v>16133</v>
      </c>
      <c r="C2800" s="183">
        <v>61326</v>
      </c>
      <c r="H2800" s="183" t="s">
        <v>16135</v>
      </c>
    </row>
    <row r="2801" spans="1:8">
      <c r="A2801" s="183" t="s">
        <v>16136</v>
      </c>
      <c r="C2801" s="183">
        <v>11328</v>
      </c>
      <c r="H2801" s="183" t="s">
        <v>16137</v>
      </c>
    </row>
    <row r="2802" spans="1:8">
      <c r="A2802" s="183" t="s">
        <v>16138</v>
      </c>
      <c r="C2802" s="183">
        <v>4080</v>
      </c>
      <c r="H2802" s="183" t="s">
        <v>16139</v>
      </c>
    </row>
    <row r="2803" spans="1:8">
      <c r="A2803" s="183" t="s">
        <v>16140</v>
      </c>
      <c r="C2803" s="183">
        <v>5059</v>
      </c>
      <c r="H2803" s="183" t="s">
        <v>16141</v>
      </c>
    </row>
    <row r="2804" spans="1:8">
      <c r="A2804" s="183" t="s">
        <v>16136</v>
      </c>
      <c r="E2804" s="206">
        <v>400</v>
      </c>
      <c r="F2804" s="206">
        <v>5268</v>
      </c>
      <c r="G2804" s="183" t="s">
        <v>14806</v>
      </c>
      <c r="H2804" s="183" t="s">
        <v>16142</v>
      </c>
    </row>
    <row r="2805" spans="1:8">
      <c r="A2805" s="183" t="s">
        <v>16136</v>
      </c>
      <c r="E2805" s="206">
        <v>430</v>
      </c>
      <c r="F2805" s="206">
        <v>4838</v>
      </c>
      <c r="G2805" s="183" t="s">
        <v>14806</v>
      </c>
      <c r="H2805" s="183" t="s">
        <v>16142</v>
      </c>
    </row>
    <row r="2806" spans="1:8">
      <c r="A2806" s="183" t="s">
        <v>16143</v>
      </c>
      <c r="E2806" s="206">
        <v>193</v>
      </c>
      <c r="F2806" s="206">
        <v>4645</v>
      </c>
      <c r="G2806" s="183" t="s">
        <v>14795</v>
      </c>
      <c r="H2806" s="183" t="s">
        <v>16144</v>
      </c>
    </row>
    <row r="2807" spans="1:8">
      <c r="A2807" s="183" t="s">
        <v>16145</v>
      </c>
      <c r="E2807" s="206">
        <v>265</v>
      </c>
      <c r="F2807" s="206">
        <v>4380</v>
      </c>
      <c r="G2807" s="183" t="s">
        <v>14806</v>
      </c>
      <c r="H2807" s="183" t="s">
        <v>16146</v>
      </c>
    </row>
    <row r="2808" spans="1:8">
      <c r="A2808" s="183" t="s">
        <v>16145</v>
      </c>
      <c r="E2808" s="206">
        <v>335</v>
      </c>
      <c r="F2808" s="206">
        <v>4045</v>
      </c>
      <c r="G2808" s="183" t="s">
        <v>14806</v>
      </c>
      <c r="H2808" s="183" t="s">
        <v>16146</v>
      </c>
    </row>
    <row r="2809" spans="1:8">
      <c r="A2809" s="183" t="s">
        <v>16147</v>
      </c>
      <c r="E2809" s="206">
        <v>1205</v>
      </c>
      <c r="F2809" s="206">
        <v>2840</v>
      </c>
      <c r="G2809" s="183" t="s">
        <v>14813</v>
      </c>
      <c r="H2809" s="183" t="s">
        <v>16148</v>
      </c>
    </row>
    <row r="2810" spans="1:8">
      <c r="A2810" s="183" t="s">
        <v>16147</v>
      </c>
      <c r="B2810" s="183">
        <v>70000</v>
      </c>
      <c r="E2810" s="703"/>
      <c r="F2810" s="703"/>
      <c r="G2810" s="703"/>
      <c r="H2810" s="206" t="s">
        <v>16089</v>
      </c>
    </row>
    <row r="2811" spans="1:8">
      <c r="A2811" s="183" t="s">
        <v>16149</v>
      </c>
      <c r="C2811" s="183">
        <v>17000</v>
      </c>
      <c r="H2811" s="183" t="s">
        <v>16150</v>
      </c>
    </row>
    <row r="2812" spans="1:8">
      <c r="A2812" s="183" t="s">
        <v>16151</v>
      </c>
      <c r="C2812" s="183">
        <v>25318</v>
      </c>
      <c r="H2812" s="183" t="s">
        <v>16152</v>
      </c>
    </row>
    <row r="2813" spans="1:8">
      <c r="A2813" s="183" t="s">
        <v>16149</v>
      </c>
      <c r="C2813" s="183">
        <v>61326</v>
      </c>
      <c r="H2813" s="183" t="s">
        <v>16153</v>
      </c>
    </row>
    <row r="2814" spans="1:8">
      <c r="A2814" s="183" t="s">
        <v>16149</v>
      </c>
      <c r="C2814" s="183">
        <v>15000</v>
      </c>
      <c r="H2814" s="183" t="s">
        <v>16154</v>
      </c>
    </row>
    <row r="2815" spans="1:8">
      <c r="A2815" s="183" t="s">
        <v>16155</v>
      </c>
      <c r="C2815" s="183">
        <v>19161</v>
      </c>
      <c r="H2815" s="183" t="s">
        <v>16156</v>
      </c>
    </row>
    <row r="2816" spans="1:8">
      <c r="A2816" s="183" t="s">
        <v>16157</v>
      </c>
      <c r="E2816" s="206">
        <v>209</v>
      </c>
      <c r="F2816" s="206">
        <v>2631</v>
      </c>
      <c r="G2816" s="206" t="s">
        <v>14819</v>
      </c>
      <c r="H2816" s="183" t="s">
        <v>16158</v>
      </c>
    </row>
    <row r="2817" spans="1:8">
      <c r="A2817" s="183" t="s">
        <v>16159</v>
      </c>
      <c r="C2817" s="183">
        <v>1000</v>
      </c>
      <c r="H2817" s="183" t="s">
        <v>16160</v>
      </c>
    </row>
    <row r="2818" spans="1:8" ht="66">
      <c r="A2818" s="183" t="s">
        <v>16161</v>
      </c>
      <c r="C2818" s="183">
        <v>18000</v>
      </c>
      <c r="E2818" s="206"/>
      <c r="F2818" s="206"/>
      <c r="H2818" s="698" t="s">
        <v>16162</v>
      </c>
    </row>
    <row r="2819" spans="1:8">
      <c r="A2819" s="183" t="s">
        <v>16163</v>
      </c>
      <c r="E2819" s="206">
        <v>340</v>
      </c>
      <c r="F2819" s="206">
        <v>2291</v>
      </c>
      <c r="G2819" s="183" t="s">
        <v>14806</v>
      </c>
      <c r="H2819" s="183" t="s">
        <v>16164</v>
      </c>
    </row>
    <row r="2820" spans="1:8">
      <c r="A2820" s="183" t="s">
        <v>16163</v>
      </c>
      <c r="E2820" s="206">
        <v>350</v>
      </c>
      <c r="F2820" s="206">
        <v>1941</v>
      </c>
      <c r="G2820" s="183" t="s">
        <v>14806</v>
      </c>
      <c r="H2820" s="183" t="s">
        <v>16164</v>
      </c>
    </row>
    <row r="2821" spans="1:8">
      <c r="A2821" s="183" t="s">
        <v>16165</v>
      </c>
      <c r="E2821" s="206">
        <v>415</v>
      </c>
      <c r="F2821" s="206">
        <v>1526</v>
      </c>
      <c r="G2821" s="183" t="s">
        <v>14806</v>
      </c>
      <c r="H2821" s="183" t="s">
        <v>16166</v>
      </c>
    </row>
    <row r="2822" spans="1:8">
      <c r="A2822" s="183" t="s">
        <v>16165</v>
      </c>
      <c r="E2822" s="206">
        <v>380</v>
      </c>
      <c r="F2822" s="206">
        <v>1146</v>
      </c>
      <c r="G2822" s="183" t="s">
        <v>14806</v>
      </c>
      <c r="H2822" s="183" t="s">
        <v>16166</v>
      </c>
    </row>
    <row r="2823" spans="1:8">
      <c r="A2823" s="183" t="s">
        <v>16167</v>
      </c>
      <c r="E2823" s="206">
        <v>18</v>
      </c>
      <c r="F2823" s="206">
        <v>1128</v>
      </c>
      <c r="G2823" s="183" t="s">
        <v>14795</v>
      </c>
      <c r="H2823" s="183" t="s">
        <v>16168</v>
      </c>
    </row>
    <row r="2824" spans="1:8">
      <c r="A2824" s="183" t="s">
        <v>16169</v>
      </c>
      <c r="D2824" s="183">
        <v>5000</v>
      </c>
      <c r="E2824" s="206"/>
      <c r="F2824" s="206">
        <v>6128</v>
      </c>
      <c r="H2824" s="183" t="s">
        <v>14189</v>
      </c>
    </row>
    <row r="2825" spans="1:8">
      <c r="A2825" s="183" t="s">
        <v>16169</v>
      </c>
      <c r="E2825" s="206">
        <v>121</v>
      </c>
      <c r="F2825" s="206">
        <v>6007</v>
      </c>
      <c r="G2825" s="183" t="s">
        <v>14826</v>
      </c>
      <c r="H2825" s="183" t="s">
        <v>15896</v>
      </c>
    </row>
    <row r="2826" spans="1:8">
      <c r="A2826" s="183" t="s">
        <v>16170</v>
      </c>
      <c r="E2826" s="206">
        <v>1205</v>
      </c>
      <c r="F2826" s="206">
        <v>4802</v>
      </c>
      <c r="G2826" s="183" t="s">
        <v>15273</v>
      </c>
      <c r="H2826" s="183" t="s">
        <v>16171</v>
      </c>
    </row>
    <row r="2827" spans="1:8">
      <c r="A2827" s="183" t="s">
        <v>16172</v>
      </c>
      <c r="C2827" s="183">
        <v>17000</v>
      </c>
      <c r="H2827" s="183" t="s">
        <v>16173</v>
      </c>
    </row>
    <row r="2828" spans="1:8">
      <c r="A2828" s="183" t="s">
        <v>16172</v>
      </c>
      <c r="C2828" s="183">
        <v>9913</v>
      </c>
      <c r="H2828" s="183" t="s">
        <v>16174</v>
      </c>
    </row>
    <row r="2829" spans="1:8">
      <c r="A2829" s="183" t="s">
        <v>16175</v>
      </c>
      <c r="E2829" s="206">
        <v>120</v>
      </c>
      <c r="F2829" s="206">
        <v>4682</v>
      </c>
      <c r="G2829" s="183" t="s">
        <v>14856</v>
      </c>
      <c r="H2829" s="183" t="s">
        <v>16176</v>
      </c>
    </row>
    <row r="2830" spans="1:8">
      <c r="A2830" s="183" t="s">
        <v>16177</v>
      </c>
      <c r="E2830" s="206">
        <v>192</v>
      </c>
      <c r="F2830" s="206">
        <v>4490</v>
      </c>
      <c r="G2830" s="183" t="s">
        <v>14856</v>
      </c>
      <c r="H2830" s="183" t="s">
        <v>16178</v>
      </c>
    </row>
    <row r="2831" spans="1:8">
      <c r="H2831" s="700" t="s">
        <v>16179</v>
      </c>
    </row>
    <row r="2832" spans="1:8">
      <c r="A2832" s="183" t="s">
        <v>16180</v>
      </c>
      <c r="C2832" s="183">
        <v>16288</v>
      </c>
      <c r="H2832" s="183" t="s">
        <v>16181</v>
      </c>
    </row>
    <row r="2833" spans="1:8">
      <c r="A2833" s="183" t="s">
        <v>16180</v>
      </c>
      <c r="C2833" s="183">
        <v>25318</v>
      </c>
      <c r="H2833" s="183" t="s">
        <v>16182</v>
      </c>
    </row>
    <row r="2834" spans="1:8">
      <c r="A2834" s="183" t="s">
        <v>16180</v>
      </c>
      <c r="C2834" s="183">
        <v>61326</v>
      </c>
      <c r="H2834" s="183" t="s">
        <v>16183</v>
      </c>
    </row>
    <row r="2835" spans="1:8">
      <c r="A2835" s="183" t="s">
        <v>16180</v>
      </c>
      <c r="C2835" s="183">
        <v>20300</v>
      </c>
      <c r="H2835" s="183" t="s">
        <v>16184</v>
      </c>
    </row>
    <row r="2836" spans="1:8">
      <c r="A2836" s="183" t="s">
        <v>16185</v>
      </c>
      <c r="E2836" s="206">
        <v>35</v>
      </c>
      <c r="F2836" s="206">
        <v>4455</v>
      </c>
      <c r="G2836" s="183" t="s">
        <v>14826</v>
      </c>
      <c r="H2836" s="183" t="s">
        <v>16186</v>
      </c>
    </row>
    <row r="2837" spans="1:8">
      <c r="A2837" s="183" t="s">
        <v>16187</v>
      </c>
      <c r="E2837" s="206">
        <v>200</v>
      </c>
      <c r="F2837" s="206">
        <v>4255</v>
      </c>
      <c r="G2837" s="183" t="s">
        <v>14806</v>
      </c>
      <c r="H2837" s="183" t="s">
        <v>16188</v>
      </c>
    </row>
    <row r="2838" spans="1:8">
      <c r="A2838" s="183" t="s">
        <v>16189</v>
      </c>
      <c r="C2838" s="183">
        <v>250030</v>
      </c>
      <c r="H2838" s="183" t="s">
        <v>16190</v>
      </c>
    </row>
    <row r="2839" spans="1:8">
      <c r="A2839" s="183" t="s">
        <v>16191</v>
      </c>
      <c r="E2839" s="206">
        <v>145</v>
      </c>
      <c r="F2839" s="206">
        <v>4110</v>
      </c>
      <c r="G2839" s="183" t="s">
        <v>14806</v>
      </c>
      <c r="H2839" s="183" t="s">
        <v>16192</v>
      </c>
    </row>
    <row r="2840" spans="1:8">
      <c r="A2840" s="183" t="s">
        <v>16193</v>
      </c>
      <c r="E2840" s="206">
        <v>25</v>
      </c>
      <c r="F2840" s="206">
        <v>4085</v>
      </c>
      <c r="G2840" s="183" t="s">
        <v>15309</v>
      </c>
      <c r="H2840" s="183" t="s">
        <v>16192</v>
      </c>
    </row>
    <row r="2841" spans="1:8">
      <c r="A2841" s="183" t="s">
        <v>16194</v>
      </c>
      <c r="E2841" s="206">
        <v>140</v>
      </c>
      <c r="F2841" s="206">
        <v>3945</v>
      </c>
      <c r="G2841" s="183" t="s">
        <v>14806</v>
      </c>
      <c r="H2841" s="183" t="s">
        <v>16195</v>
      </c>
    </row>
    <row r="2842" spans="1:8">
      <c r="A2842" s="183" t="s">
        <v>16189</v>
      </c>
      <c r="E2842" s="206">
        <v>1205</v>
      </c>
      <c r="F2842" s="206">
        <v>2740</v>
      </c>
      <c r="G2842" s="183" t="s">
        <v>15273</v>
      </c>
      <c r="H2842" s="183" t="s">
        <v>16196</v>
      </c>
    </row>
    <row r="2843" spans="1:8">
      <c r="A2843" s="183" t="s">
        <v>16197</v>
      </c>
      <c r="E2843" s="183">
        <v>173</v>
      </c>
      <c r="F2843" s="206">
        <v>2567</v>
      </c>
      <c r="G2843" s="183" t="s">
        <v>14856</v>
      </c>
      <c r="H2843" s="183" t="s">
        <v>16198</v>
      </c>
    </row>
    <row r="2844" spans="1:8">
      <c r="A2844" s="183" t="s">
        <v>16199</v>
      </c>
      <c r="E2844" s="206">
        <v>231</v>
      </c>
      <c r="F2844" s="206">
        <v>2336</v>
      </c>
      <c r="G2844" s="206" t="s">
        <v>14819</v>
      </c>
      <c r="H2844" s="183" t="s">
        <v>16200</v>
      </c>
    </row>
    <row r="2845" spans="1:8">
      <c r="A2845" s="183" t="s">
        <v>16201</v>
      </c>
      <c r="C2845" s="183">
        <v>17000</v>
      </c>
      <c r="H2845" s="183" t="s">
        <v>16202</v>
      </c>
    </row>
    <row r="2846" spans="1:8">
      <c r="A2846" s="183" t="s">
        <v>16203</v>
      </c>
      <c r="E2846" s="206">
        <v>245</v>
      </c>
      <c r="F2846" s="206">
        <v>2091</v>
      </c>
      <c r="G2846" s="183" t="s">
        <v>14806</v>
      </c>
      <c r="H2846" s="183" t="s">
        <v>16204</v>
      </c>
    </row>
    <row r="2847" spans="1:8">
      <c r="A2847" s="183" t="s">
        <v>16205</v>
      </c>
      <c r="C2847" s="183">
        <v>25318</v>
      </c>
      <c r="H2847" s="183" t="s">
        <v>16206</v>
      </c>
    </row>
    <row r="2848" spans="1:8">
      <c r="A2848" s="183" t="s">
        <v>16205</v>
      </c>
      <c r="C2848" s="183">
        <v>61326</v>
      </c>
      <c r="H2848" s="183" t="s">
        <v>16207</v>
      </c>
    </row>
    <row r="2849" spans="1:8">
      <c r="A2849" s="183" t="s">
        <v>16205</v>
      </c>
      <c r="C2849" s="183">
        <v>13500</v>
      </c>
      <c r="H2849" s="183" t="s">
        <v>16208</v>
      </c>
    </row>
    <row r="2850" spans="1:8">
      <c r="A2850" s="183" t="s">
        <v>16205</v>
      </c>
      <c r="C2850" s="183">
        <v>30365</v>
      </c>
      <c r="H2850" s="183" t="s">
        <v>16209</v>
      </c>
    </row>
    <row r="2851" spans="1:8">
      <c r="A2851" s="183" t="s">
        <v>16205</v>
      </c>
      <c r="C2851" s="183">
        <v>6120</v>
      </c>
      <c r="H2851" s="183" t="s">
        <v>16210</v>
      </c>
    </row>
    <row r="2852" spans="1:8" ht="66">
      <c r="A2852" s="183" t="s">
        <v>16211</v>
      </c>
      <c r="C2852" s="183">
        <v>15000</v>
      </c>
      <c r="H2852" s="698" t="s">
        <v>16212</v>
      </c>
    </row>
    <row r="2853" spans="1:8">
      <c r="A2853" s="183" t="s">
        <v>16213</v>
      </c>
      <c r="E2853" s="206">
        <v>100</v>
      </c>
      <c r="F2853" s="206">
        <v>1991</v>
      </c>
      <c r="G2853" s="183" t="s">
        <v>14806</v>
      </c>
      <c r="H2853" s="183" t="s">
        <v>16214</v>
      </c>
    </row>
    <row r="2854" spans="1:8">
      <c r="A2854" s="183" t="s">
        <v>16215</v>
      </c>
      <c r="E2854" s="206">
        <v>1205</v>
      </c>
      <c r="F2854" s="206">
        <v>786</v>
      </c>
      <c r="G2854" s="183" t="s">
        <v>14813</v>
      </c>
      <c r="H2854" s="183" t="s">
        <v>16216</v>
      </c>
    </row>
    <row r="2855" spans="1:8">
      <c r="A2855" s="183" t="s">
        <v>16217</v>
      </c>
      <c r="E2855" s="206">
        <v>600</v>
      </c>
      <c r="F2855" s="206">
        <v>186</v>
      </c>
      <c r="G2855" s="183" t="s">
        <v>15309</v>
      </c>
      <c r="H2855" s="183" t="s">
        <v>16218</v>
      </c>
    </row>
    <row r="2856" spans="1:8">
      <c r="A2856" s="183" t="s">
        <v>16219</v>
      </c>
      <c r="D2856" s="183">
        <v>5000</v>
      </c>
      <c r="E2856" s="206"/>
      <c r="F2856" s="206">
        <v>5186</v>
      </c>
      <c r="H2856" s="183" t="s">
        <v>14189</v>
      </c>
    </row>
    <row r="2857" spans="1:8">
      <c r="A2857" s="183" t="s">
        <v>16220</v>
      </c>
      <c r="E2857" s="206">
        <v>115</v>
      </c>
      <c r="F2857" s="206">
        <v>5071</v>
      </c>
      <c r="G2857" s="183" t="s">
        <v>14806</v>
      </c>
      <c r="H2857" s="183" t="s">
        <v>16221</v>
      </c>
    </row>
    <row r="2858" spans="1:8">
      <c r="A2858" s="183" t="s">
        <v>16222</v>
      </c>
      <c r="E2858" s="206">
        <v>185</v>
      </c>
      <c r="F2858" s="206">
        <v>4886</v>
      </c>
      <c r="G2858" s="183" t="s">
        <v>14806</v>
      </c>
      <c r="H2858" s="183" t="s">
        <v>16223</v>
      </c>
    </row>
    <row r="2859" spans="1:8">
      <c r="A2859" s="183" t="s">
        <v>16224</v>
      </c>
      <c r="C2859" s="183">
        <v>17000</v>
      </c>
      <c r="H2859" s="183" t="s">
        <v>16225</v>
      </c>
    </row>
    <row r="2860" spans="1:8">
      <c r="A2860" s="183" t="s">
        <v>16226</v>
      </c>
      <c r="C2860" s="183">
        <v>25318</v>
      </c>
      <c r="H2860" s="183" t="s">
        <v>16227</v>
      </c>
    </row>
    <row r="2861" spans="1:8">
      <c r="A2861" s="183" t="s">
        <v>16226</v>
      </c>
      <c r="C2861" s="183">
        <v>61326</v>
      </c>
      <c r="H2861" s="183" t="s">
        <v>16228</v>
      </c>
    </row>
    <row r="2862" spans="1:8">
      <c r="A2862" s="183" t="s">
        <v>16226</v>
      </c>
      <c r="C2862" s="183">
        <v>46500</v>
      </c>
      <c r="H2862" s="183" t="s">
        <v>16229</v>
      </c>
    </row>
    <row r="2863" spans="1:8">
      <c r="A2863" s="183" t="s">
        <v>16230</v>
      </c>
      <c r="E2863" s="206">
        <v>230</v>
      </c>
      <c r="F2863" s="206">
        <v>4656</v>
      </c>
      <c r="G2863" s="183" t="s">
        <v>14806</v>
      </c>
      <c r="H2863" s="183" t="s">
        <v>16231</v>
      </c>
    </row>
    <row r="2864" spans="1:8">
      <c r="A2864" s="183" t="s">
        <v>16232</v>
      </c>
      <c r="E2864" s="183">
        <v>200</v>
      </c>
      <c r="F2864" s="206">
        <v>4456</v>
      </c>
      <c r="G2864" s="183" t="s">
        <v>14806</v>
      </c>
      <c r="H2864" s="183" t="s">
        <v>16233</v>
      </c>
    </row>
    <row r="2865" spans="1:8">
      <c r="A2865" s="183" t="s">
        <v>16234</v>
      </c>
      <c r="E2865" s="206">
        <v>255</v>
      </c>
      <c r="F2865" s="206">
        <v>4201</v>
      </c>
      <c r="G2865" s="183" t="s">
        <v>14844</v>
      </c>
      <c r="H2865" s="183" t="s">
        <v>16235</v>
      </c>
    </row>
    <row r="2866" spans="1:8">
      <c r="A2866" s="183" t="s">
        <v>16232</v>
      </c>
      <c r="E2866" s="206">
        <v>140</v>
      </c>
      <c r="F2866" s="206">
        <v>4061</v>
      </c>
      <c r="G2866" s="183" t="s">
        <v>14844</v>
      </c>
      <c r="H2866" s="183" t="s">
        <v>16236</v>
      </c>
    </row>
    <row r="2867" spans="1:8">
      <c r="A2867" s="183" t="s">
        <v>16234</v>
      </c>
      <c r="C2867" s="183">
        <v>42883</v>
      </c>
      <c r="H2867" s="183" t="s">
        <v>16237</v>
      </c>
    </row>
    <row r="2868" spans="1:8">
      <c r="A2868" s="183" t="s">
        <v>16232</v>
      </c>
      <c r="C2868" s="183">
        <v>33926</v>
      </c>
      <c r="H2868" s="183" t="s">
        <v>16238</v>
      </c>
    </row>
    <row r="2869" spans="1:8">
      <c r="A2869" s="183" t="s">
        <v>16239</v>
      </c>
      <c r="E2869" s="206">
        <v>199</v>
      </c>
      <c r="F2869" s="206">
        <v>3862</v>
      </c>
      <c r="G2869" s="206" t="s">
        <v>14819</v>
      </c>
      <c r="H2869" s="183" t="s">
        <v>16240</v>
      </c>
    </row>
    <row r="2870" spans="1:8">
      <c r="A2870" s="183" t="s">
        <v>16239</v>
      </c>
      <c r="E2870" s="206">
        <v>1205</v>
      </c>
      <c r="F2870" s="206">
        <v>2657</v>
      </c>
      <c r="G2870" s="183" t="s">
        <v>14813</v>
      </c>
      <c r="H2870" s="183" t="s">
        <v>16241</v>
      </c>
    </row>
    <row r="2871" spans="1:8">
      <c r="A2871" s="183" t="s">
        <v>16242</v>
      </c>
      <c r="C2871" s="183">
        <v>17000</v>
      </c>
      <c r="H2871" s="183" t="s">
        <v>16243</v>
      </c>
    </row>
    <row r="2872" spans="1:8">
      <c r="A2872" s="183" t="s">
        <v>16242</v>
      </c>
      <c r="C2872" s="183">
        <v>4896</v>
      </c>
      <c r="H2872" s="183" t="s">
        <v>16244</v>
      </c>
    </row>
    <row r="2873" spans="1:8">
      <c r="A2873" s="183" t="s">
        <v>16245</v>
      </c>
      <c r="E2873" s="206">
        <v>835</v>
      </c>
      <c r="F2873" s="206">
        <v>1822</v>
      </c>
      <c r="G2873" s="183" t="s">
        <v>14826</v>
      </c>
      <c r="H2873" s="183" t="s">
        <v>16246</v>
      </c>
    </row>
    <row r="2874" spans="1:8">
      <c r="A2874" s="183" t="s">
        <v>16247</v>
      </c>
      <c r="C2874" s="183">
        <v>25318</v>
      </c>
      <c r="H2874" s="183" t="s">
        <v>16248</v>
      </c>
    </row>
    <row r="2875" spans="1:8">
      <c r="A2875" s="183" t="s">
        <v>16247</v>
      </c>
      <c r="C2875" s="183">
        <v>31326</v>
      </c>
      <c r="H2875" s="183" t="s">
        <v>16249</v>
      </c>
    </row>
    <row r="2876" spans="1:8">
      <c r="A2876" s="183" t="s">
        <v>16247</v>
      </c>
      <c r="C2876" s="183">
        <v>30000</v>
      </c>
      <c r="H2876" s="183" t="s">
        <v>16250</v>
      </c>
    </row>
    <row r="2877" spans="1:8">
      <c r="A2877" s="183" t="s">
        <v>16247</v>
      </c>
      <c r="C2877" s="183">
        <v>33500</v>
      </c>
      <c r="H2877" s="183" t="s">
        <v>16251</v>
      </c>
    </row>
    <row r="2878" spans="1:8">
      <c r="A2878" s="183" t="s">
        <v>16247</v>
      </c>
      <c r="C2878" s="183">
        <v>2516</v>
      </c>
      <c r="H2878" s="183" t="s">
        <v>16252</v>
      </c>
    </row>
    <row r="2879" spans="1:8">
      <c r="A2879" s="183" t="s">
        <v>16247</v>
      </c>
      <c r="E2879" s="206">
        <v>45</v>
      </c>
      <c r="F2879" s="206">
        <v>1777</v>
      </c>
      <c r="G2879" s="183" t="s">
        <v>14826</v>
      </c>
      <c r="H2879" s="183" t="s">
        <v>16253</v>
      </c>
    </row>
    <row r="2880" spans="1:8">
      <c r="A2880" s="183" t="s">
        <v>16254</v>
      </c>
      <c r="C2880" s="183">
        <v>12854</v>
      </c>
      <c r="H2880" s="183" t="s">
        <v>16255</v>
      </c>
    </row>
    <row r="2881" spans="1:8">
      <c r="A2881" s="183" t="s">
        <v>16256</v>
      </c>
      <c r="E2881" s="206">
        <v>35</v>
      </c>
      <c r="F2881" s="206">
        <v>1742</v>
      </c>
      <c r="G2881" s="183" t="s">
        <v>14826</v>
      </c>
      <c r="H2881" s="183" t="s">
        <v>16257</v>
      </c>
    </row>
    <row r="2882" spans="1:8">
      <c r="A2882" s="183" t="s">
        <v>16258</v>
      </c>
      <c r="E2882" s="183">
        <v>173</v>
      </c>
      <c r="F2882" s="206">
        <v>1569</v>
      </c>
      <c r="G2882" s="183" t="s">
        <v>14795</v>
      </c>
      <c r="H2882" s="183" t="s">
        <v>15345</v>
      </c>
    </row>
    <row r="2883" spans="1:8">
      <c r="A2883" s="183" t="s">
        <v>16259</v>
      </c>
      <c r="E2883" s="206">
        <v>50</v>
      </c>
      <c r="F2883" s="206">
        <v>1519</v>
      </c>
      <c r="G2883" s="183" t="s">
        <v>14795</v>
      </c>
      <c r="H2883" s="183" t="s">
        <v>16260</v>
      </c>
    </row>
    <row r="2884" spans="1:8">
      <c r="A2884" s="183" t="s">
        <v>16261</v>
      </c>
      <c r="E2884" s="206">
        <v>1205</v>
      </c>
      <c r="F2884" s="206">
        <v>314</v>
      </c>
      <c r="G2884" s="183" t="s">
        <v>14813</v>
      </c>
      <c r="H2884" s="183" t="s">
        <v>16262</v>
      </c>
    </row>
    <row r="2885" spans="1:8">
      <c r="A2885" s="183" t="s">
        <v>16263</v>
      </c>
      <c r="D2885" s="183">
        <v>5000</v>
      </c>
      <c r="E2885" s="206"/>
      <c r="F2885" s="206"/>
      <c r="H2885" s="183" t="s">
        <v>14189</v>
      </c>
    </row>
    <row r="2886" spans="1:8">
      <c r="A2886" s="183" t="s">
        <v>16264</v>
      </c>
      <c r="E2886" s="206">
        <v>320</v>
      </c>
      <c r="F2886" s="206">
        <v>4994</v>
      </c>
      <c r="G2886" s="183" t="s">
        <v>14806</v>
      </c>
      <c r="H2886" s="183" t="s">
        <v>16265</v>
      </c>
    </row>
    <row r="2887" spans="1:8">
      <c r="A2887" s="183" t="s">
        <v>16264</v>
      </c>
      <c r="E2887" s="206">
        <v>300</v>
      </c>
      <c r="F2887" s="206">
        <v>4694</v>
      </c>
      <c r="G2887" s="183" t="s">
        <v>14806</v>
      </c>
      <c r="H2887" s="183" t="s">
        <v>16265</v>
      </c>
    </row>
    <row r="2888" spans="1:8">
      <c r="A2888" s="183" t="s">
        <v>16266</v>
      </c>
      <c r="C2888" s="183">
        <v>17000</v>
      </c>
      <c r="H2888" s="183" t="s">
        <v>16267</v>
      </c>
    </row>
    <row r="2889" spans="1:8">
      <c r="A2889" s="183" t="s">
        <v>16266</v>
      </c>
      <c r="C2889" s="183">
        <v>12000</v>
      </c>
      <c r="E2889" s="206"/>
      <c r="F2889" s="206"/>
      <c r="H2889" s="206" t="s">
        <v>16268</v>
      </c>
    </row>
    <row r="2890" spans="1:8">
      <c r="A2890" s="183" t="s">
        <v>16269</v>
      </c>
      <c r="C2890" s="183">
        <v>25318</v>
      </c>
      <c r="H2890" s="183" t="s">
        <v>16270</v>
      </c>
    </row>
    <row r="2891" spans="1:8">
      <c r="A2891" s="183" t="s">
        <v>16269</v>
      </c>
      <c r="C2891" s="183">
        <v>61326</v>
      </c>
      <c r="H2891" s="183" t="s">
        <v>16271</v>
      </c>
    </row>
    <row r="2892" spans="1:8">
      <c r="A2892" s="183" t="s">
        <v>16272</v>
      </c>
      <c r="C2892" s="183">
        <v>24500</v>
      </c>
      <c r="H2892" s="183" t="s">
        <v>16273</v>
      </c>
    </row>
    <row r="2893" spans="1:8">
      <c r="A2893" s="183" t="s">
        <v>16274</v>
      </c>
      <c r="C2893" s="183">
        <v>11158</v>
      </c>
      <c r="H2893" s="183" t="s">
        <v>16275</v>
      </c>
    </row>
    <row r="2894" spans="1:8" s="206" customFormat="1" ht="82.5">
      <c r="A2894" s="183" t="s">
        <v>16276</v>
      </c>
      <c r="C2894" s="206">
        <v>34000</v>
      </c>
      <c r="H2894" s="701" t="s">
        <v>16277</v>
      </c>
    </row>
    <row r="2895" spans="1:8">
      <c r="A2895" s="183" t="s">
        <v>16278</v>
      </c>
      <c r="E2895" s="206">
        <v>1205</v>
      </c>
      <c r="F2895" s="206">
        <v>3489</v>
      </c>
      <c r="G2895" s="183" t="s">
        <v>15273</v>
      </c>
      <c r="H2895" s="183" t="s">
        <v>16279</v>
      </c>
    </row>
    <row r="2896" spans="1:8">
      <c r="A2896" s="183" t="s">
        <v>16280</v>
      </c>
      <c r="E2896" s="206">
        <v>199</v>
      </c>
      <c r="F2896" s="206">
        <v>3290</v>
      </c>
      <c r="G2896" s="206" t="s">
        <v>14819</v>
      </c>
      <c r="H2896" s="183" t="s">
        <v>16281</v>
      </c>
    </row>
    <row r="2897" spans="1:8">
      <c r="A2897" s="183" t="s">
        <v>16282</v>
      </c>
      <c r="C2897" s="183">
        <v>25318</v>
      </c>
      <c r="H2897" s="183" t="s">
        <v>16283</v>
      </c>
    </row>
    <row r="2898" spans="1:8">
      <c r="A2898" s="183" t="s">
        <v>16284</v>
      </c>
      <c r="C2898" s="183">
        <v>61326</v>
      </c>
      <c r="H2898" s="183" t="s">
        <v>16285</v>
      </c>
    </row>
    <row r="2899" spans="1:8">
      <c r="A2899" s="183" t="s">
        <v>16282</v>
      </c>
      <c r="C2899" s="183">
        <v>12000</v>
      </c>
      <c r="H2899" s="183" t="s">
        <v>16286</v>
      </c>
    </row>
    <row r="2900" spans="1:8">
      <c r="A2900" s="183" t="s">
        <v>16282</v>
      </c>
      <c r="C2900" s="183">
        <v>1219</v>
      </c>
      <c r="H2900" s="183" t="s">
        <v>16287</v>
      </c>
    </row>
    <row r="2901" spans="1:8">
      <c r="A2901" s="183" t="s">
        <v>16288</v>
      </c>
      <c r="E2901" s="206">
        <v>109</v>
      </c>
      <c r="F2901" s="206">
        <v>3181</v>
      </c>
      <c r="G2901" s="183" t="s">
        <v>15344</v>
      </c>
      <c r="H2901" s="183" t="s">
        <v>14266</v>
      </c>
    </row>
    <row r="2902" spans="1:8">
      <c r="A2902" s="183" t="s">
        <v>16289</v>
      </c>
      <c r="E2902" s="206">
        <v>64</v>
      </c>
      <c r="F2902" s="206">
        <v>3117</v>
      </c>
      <c r="G2902" s="183" t="s">
        <v>14806</v>
      </c>
      <c r="H2902" s="183" t="s">
        <v>16290</v>
      </c>
    </row>
    <row r="2903" spans="1:8">
      <c r="A2903" s="183" t="s">
        <v>16291</v>
      </c>
      <c r="E2903" s="206">
        <v>50</v>
      </c>
      <c r="F2903" s="206">
        <v>3067</v>
      </c>
      <c r="G2903" s="183" t="s">
        <v>14795</v>
      </c>
      <c r="H2903" s="183" t="s">
        <v>16292</v>
      </c>
    </row>
    <row r="2904" spans="1:8">
      <c r="A2904" s="183" t="s">
        <v>16291</v>
      </c>
      <c r="E2904" s="206">
        <v>1205</v>
      </c>
      <c r="F2904" s="206">
        <v>1862</v>
      </c>
      <c r="G2904" s="183" t="s">
        <v>14813</v>
      </c>
      <c r="H2904" s="183" t="s">
        <v>16293</v>
      </c>
    </row>
    <row r="2905" spans="1:8">
      <c r="A2905" s="183" t="s">
        <v>16294</v>
      </c>
      <c r="E2905" s="206">
        <v>124</v>
      </c>
      <c r="F2905" s="206">
        <v>1738</v>
      </c>
      <c r="G2905" s="183" t="s">
        <v>14826</v>
      </c>
      <c r="H2905" s="183" t="s">
        <v>16295</v>
      </c>
    </row>
    <row r="2906" spans="1:8">
      <c r="E2906" s="206"/>
      <c r="F2906" s="206"/>
      <c r="H2906" s="700" t="s">
        <v>15635</v>
      </c>
    </row>
    <row r="2907" spans="1:8">
      <c r="A2907" s="183" t="s">
        <v>16296</v>
      </c>
      <c r="C2907" s="183">
        <v>17000</v>
      </c>
      <c r="H2907" s="183" t="s">
        <v>16297</v>
      </c>
    </row>
    <row r="2908" spans="1:8">
      <c r="A2908" s="183" t="s">
        <v>16298</v>
      </c>
      <c r="C2908" s="183">
        <v>25318</v>
      </c>
      <c r="H2908" s="183" t="s">
        <v>16299</v>
      </c>
    </row>
    <row r="2909" spans="1:8">
      <c r="A2909" s="183" t="s">
        <v>16300</v>
      </c>
      <c r="C2909" s="183">
        <v>61326</v>
      </c>
      <c r="H2909" s="183" t="s">
        <v>16301</v>
      </c>
    </row>
    <row r="2910" spans="1:8">
      <c r="A2910" s="183" t="s">
        <v>16302</v>
      </c>
      <c r="C2910" s="183">
        <v>6299</v>
      </c>
      <c r="H2910" s="183" t="s">
        <v>16303</v>
      </c>
    </row>
    <row r="2911" spans="1:8">
      <c r="A2911" s="183" t="s">
        <v>16304</v>
      </c>
      <c r="E2911" s="206">
        <v>94</v>
      </c>
      <c r="F2911" s="206">
        <v>1644</v>
      </c>
      <c r="G2911" s="183" t="s">
        <v>13816</v>
      </c>
      <c r="H2911" s="183" t="s">
        <v>16305</v>
      </c>
    </row>
    <row r="2912" spans="1:8">
      <c r="A2912" s="183" t="s">
        <v>16306</v>
      </c>
      <c r="E2912" s="183">
        <v>100</v>
      </c>
      <c r="F2912" s="206">
        <v>1544</v>
      </c>
      <c r="G2912" s="183" t="s">
        <v>14806</v>
      </c>
      <c r="H2912" s="183" t="s">
        <v>16307</v>
      </c>
    </row>
    <row r="2913" spans="1:8">
      <c r="A2913" s="183" t="s">
        <v>16308</v>
      </c>
      <c r="E2913" s="206">
        <v>40</v>
      </c>
      <c r="F2913" s="206">
        <v>1504</v>
      </c>
      <c r="G2913" s="183" t="s">
        <v>15470</v>
      </c>
      <c r="H2913" s="183" t="s">
        <v>16309</v>
      </c>
    </row>
    <row r="2914" spans="1:8">
      <c r="A2914" s="183" t="s">
        <v>16308</v>
      </c>
      <c r="E2914" s="206">
        <v>2</v>
      </c>
      <c r="F2914" s="206">
        <v>1502</v>
      </c>
      <c r="G2914" s="183" t="s">
        <v>14826</v>
      </c>
      <c r="H2914" s="183" t="s">
        <v>16310</v>
      </c>
    </row>
    <row r="2915" spans="1:8">
      <c r="A2915" s="183" t="s">
        <v>16311</v>
      </c>
      <c r="E2915" s="206">
        <v>800</v>
      </c>
      <c r="F2915" s="206">
        <v>702</v>
      </c>
      <c r="G2915" s="183" t="s">
        <v>15309</v>
      </c>
      <c r="H2915" s="183" t="s">
        <v>16312</v>
      </c>
    </row>
    <row r="2916" spans="1:8">
      <c r="A2916" s="183" t="s">
        <v>16313</v>
      </c>
      <c r="E2916" s="206">
        <v>15</v>
      </c>
      <c r="F2916" s="206">
        <v>687</v>
      </c>
      <c r="G2916" s="183" t="s">
        <v>14795</v>
      </c>
      <c r="H2916" s="183" t="s">
        <v>16314</v>
      </c>
    </row>
    <row r="2917" spans="1:8">
      <c r="A2917" s="183" t="s">
        <v>16315</v>
      </c>
      <c r="D2917" s="183">
        <v>5000</v>
      </c>
      <c r="E2917" s="206"/>
      <c r="F2917" s="206"/>
      <c r="H2917" s="183" t="s">
        <v>14189</v>
      </c>
    </row>
    <row r="2918" spans="1:8">
      <c r="A2918" s="183" t="s">
        <v>16315</v>
      </c>
      <c r="E2918" s="206">
        <v>1205</v>
      </c>
      <c r="F2918" s="206">
        <v>4482</v>
      </c>
      <c r="G2918" s="183" t="s">
        <v>14813</v>
      </c>
      <c r="H2918" s="183" t="s">
        <v>16316</v>
      </c>
    </row>
    <row r="2919" spans="1:8">
      <c r="A2919" s="183" t="s">
        <v>16317</v>
      </c>
      <c r="E2919" s="206">
        <v>64</v>
      </c>
      <c r="F2919" s="206">
        <v>4418</v>
      </c>
      <c r="G2919" s="183" t="s">
        <v>14826</v>
      </c>
      <c r="H2919" s="183" t="s">
        <v>16318</v>
      </c>
    </row>
    <row r="2920" spans="1:8">
      <c r="A2920" s="183" t="s">
        <v>16319</v>
      </c>
      <c r="E2920" s="206">
        <v>210</v>
      </c>
      <c r="F2920" s="206">
        <v>4208</v>
      </c>
      <c r="G2920" s="206" t="s">
        <v>15776</v>
      </c>
      <c r="H2920" s="183" t="s">
        <v>16320</v>
      </c>
    </row>
    <row r="2921" spans="1:8" s="206" customFormat="1">
      <c r="A2921" s="206" t="s">
        <v>16319</v>
      </c>
      <c r="C2921" s="206">
        <v>20000</v>
      </c>
      <c r="H2921" s="701" t="s">
        <v>16321</v>
      </c>
    </row>
    <row r="2922" spans="1:8" s="206" customFormat="1">
      <c r="A2922" s="206" t="s">
        <v>16322</v>
      </c>
      <c r="C2922" s="206">
        <v>230030</v>
      </c>
      <c r="H2922" s="701" t="s">
        <v>15502</v>
      </c>
    </row>
    <row r="2923" spans="1:8">
      <c r="A2923" s="183" t="s">
        <v>16323</v>
      </c>
      <c r="C2923" s="183">
        <v>17000</v>
      </c>
      <c r="H2923" s="183" t="s">
        <v>16324</v>
      </c>
    </row>
    <row r="2924" spans="1:8">
      <c r="A2924" s="183" t="s">
        <v>16323</v>
      </c>
      <c r="C2924" s="183">
        <v>25318</v>
      </c>
      <c r="H2924" s="183" t="s">
        <v>16325</v>
      </c>
    </row>
    <row r="2925" spans="1:8">
      <c r="A2925" s="183" t="s">
        <v>16323</v>
      </c>
      <c r="C2925" s="183">
        <v>61326</v>
      </c>
      <c r="H2925" s="183" t="s">
        <v>16326</v>
      </c>
    </row>
    <row r="2926" spans="1:8">
      <c r="A2926" s="183" t="s">
        <v>16323</v>
      </c>
      <c r="C2926" s="183">
        <v>9500</v>
      </c>
      <c r="H2926" s="183" t="s">
        <v>16327</v>
      </c>
    </row>
    <row r="2927" spans="1:8">
      <c r="A2927" s="183" t="s">
        <v>16328</v>
      </c>
      <c r="C2927" s="183">
        <v>31260</v>
      </c>
      <c r="H2927" s="183" t="s">
        <v>16329</v>
      </c>
    </row>
    <row r="2928" spans="1:8">
      <c r="A2928" s="183" t="s">
        <v>16328</v>
      </c>
      <c r="E2928" s="206">
        <v>75</v>
      </c>
      <c r="F2928" s="206">
        <v>4133</v>
      </c>
      <c r="G2928" s="183" t="s">
        <v>14826</v>
      </c>
      <c r="H2928" s="183" t="s">
        <v>16330</v>
      </c>
    </row>
    <row r="2929" spans="1:8">
      <c r="A2929" s="183" t="s">
        <v>16331</v>
      </c>
      <c r="E2929" s="183">
        <v>405</v>
      </c>
      <c r="F2929" s="206">
        <v>3728</v>
      </c>
      <c r="G2929" s="183" t="s">
        <v>14856</v>
      </c>
      <c r="H2929" s="183" t="s">
        <v>16332</v>
      </c>
    </row>
    <row r="2930" spans="1:8">
      <c r="A2930" s="183" t="s">
        <v>16333</v>
      </c>
      <c r="E2930" s="183">
        <v>15</v>
      </c>
      <c r="F2930" s="206">
        <v>3713</v>
      </c>
      <c r="G2930" s="183" t="s">
        <v>15470</v>
      </c>
      <c r="H2930" s="183" t="s">
        <v>14106</v>
      </c>
    </row>
    <row r="2931" spans="1:8">
      <c r="A2931" s="183" t="s">
        <v>16334</v>
      </c>
      <c r="B2931" s="183">
        <v>80000</v>
      </c>
      <c r="F2931" s="206"/>
      <c r="H2931" s="183" t="s">
        <v>16089</v>
      </c>
    </row>
    <row r="2932" spans="1:8">
      <c r="A2932" s="183" t="s">
        <v>16335</v>
      </c>
      <c r="E2932" s="183">
        <v>5</v>
      </c>
      <c r="F2932" s="206">
        <v>3708</v>
      </c>
      <c r="G2932" s="183" t="s">
        <v>14826</v>
      </c>
      <c r="H2932" s="183" t="s">
        <v>15799</v>
      </c>
    </row>
    <row r="2933" spans="1:8" s="206" customFormat="1" ht="231">
      <c r="A2933" s="183" t="s">
        <v>16336</v>
      </c>
      <c r="C2933" s="206">
        <v>40030</v>
      </c>
      <c r="H2933" s="701" t="s">
        <v>16337</v>
      </c>
    </row>
    <row r="2934" spans="1:8">
      <c r="A2934" s="183" t="s">
        <v>16338</v>
      </c>
      <c r="E2934" s="206">
        <v>1205</v>
      </c>
      <c r="F2934" s="206">
        <v>2503</v>
      </c>
      <c r="G2934" s="183" t="s">
        <v>14813</v>
      </c>
      <c r="H2934" s="183" t="s">
        <v>16339</v>
      </c>
    </row>
    <row r="2935" spans="1:8">
      <c r="A2935" s="183" t="s">
        <v>16338</v>
      </c>
      <c r="E2935" s="206">
        <v>18</v>
      </c>
      <c r="F2935" s="206">
        <v>2485</v>
      </c>
      <c r="G2935" s="183" t="s">
        <v>14795</v>
      </c>
      <c r="H2935" s="183" t="s">
        <v>16340</v>
      </c>
    </row>
    <row r="2936" spans="1:8">
      <c r="A2936" s="183" t="s">
        <v>16341</v>
      </c>
      <c r="C2936" s="183">
        <v>17000</v>
      </c>
      <c r="H2936" s="183" t="s">
        <v>16342</v>
      </c>
    </row>
    <row r="2937" spans="1:8">
      <c r="A2937" s="183" t="s">
        <v>16343</v>
      </c>
      <c r="E2937" s="206">
        <v>75</v>
      </c>
      <c r="F2937" s="206">
        <v>2410</v>
      </c>
      <c r="G2937" s="183" t="s">
        <v>14806</v>
      </c>
      <c r="H2937" s="183" t="s">
        <v>16344</v>
      </c>
    </row>
    <row r="2938" spans="1:8">
      <c r="A2938" s="183" t="s">
        <v>16343</v>
      </c>
      <c r="E2938" s="206">
        <v>70</v>
      </c>
      <c r="F2938" s="206">
        <v>2340</v>
      </c>
      <c r="G2938" s="183" t="s">
        <v>15309</v>
      </c>
      <c r="H2938" s="183" t="s">
        <v>16344</v>
      </c>
    </row>
    <row r="2939" spans="1:8">
      <c r="A2939" s="183" t="s">
        <v>16345</v>
      </c>
      <c r="E2939" s="206">
        <v>35</v>
      </c>
      <c r="F2939" s="206">
        <v>2305</v>
      </c>
      <c r="G2939" s="183" t="s">
        <v>14826</v>
      </c>
      <c r="H2939" s="183" t="s">
        <v>16346</v>
      </c>
    </row>
    <row r="2940" spans="1:8">
      <c r="A2940" s="183" t="s">
        <v>16345</v>
      </c>
      <c r="C2940" s="183">
        <v>25318</v>
      </c>
      <c r="H2940" s="183" t="s">
        <v>16347</v>
      </c>
    </row>
    <row r="2941" spans="1:8">
      <c r="A2941" s="183" t="s">
        <v>16345</v>
      </c>
      <c r="C2941" s="183">
        <v>9000</v>
      </c>
      <c r="H2941" s="183" t="s">
        <v>16348</v>
      </c>
    </row>
    <row r="2942" spans="1:8">
      <c r="A2942" s="183" t="s">
        <v>16349</v>
      </c>
      <c r="C2942" s="206">
        <v>32326</v>
      </c>
      <c r="H2942" s="183" t="s">
        <v>16350</v>
      </c>
    </row>
    <row r="2943" spans="1:8">
      <c r="A2943" s="183" t="s">
        <v>16351</v>
      </c>
      <c r="C2943" s="206">
        <v>20000</v>
      </c>
      <c r="H2943" s="183" t="s">
        <v>16352</v>
      </c>
    </row>
    <row r="2944" spans="1:8">
      <c r="A2944" s="183" t="s">
        <v>16353</v>
      </c>
      <c r="C2944" s="183">
        <v>36000</v>
      </c>
      <c r="H2944" s="183" t="s">
        <v>16354</v>
      </c>
    </row>
    <row r="2945" spans="1:8">
      <c r="A2945" s="183" t="s">
        <v>16345</v>
      </c>
      <c r="C2945" s="183">
        <v>9821</v>
      </c>
      <c r="H2945" s="183" t="s">
        <v>16355</v>
      </c>
    </row>
    <row r="2946" spans="1:8">
      <c r="A2946" s="183" t="s">
        <v>16345</v>
      </c>
      <c r="C2946" s="183">
        <v>20696</v>
      </c>
      <c r="H2946" s="183" t="s">
        <v>16356</v>
      </c>
    </row>
    <row r="2947" spans="1:8">
      <c r="A2947" s="183" t="s">
        <v>16357</v>
      </c>
      <c r="C2947" s="183">
        <v>20000</v>
      </c>
      <c r="E2947" s="206"/>
      <c r="F2947" s="206"/>
      <c r="H2947" s="700" t="s">
        <v>16358</v>
      </c>
    </row>
    <row r="2948" spans="1:8">
      <c r="A2948" s="183" t="s">
        <v>16359</v>
      </c>
      <c r="C2948" s="183">
        <v>25318</v>
      </c>
      <c r="E2948" s="206"/>
      <c r="F2948" s="206"/>
      <c r="H2948" s="183" t="s">
        <v>16360</v>
      </c>
    </row>
    <row r="2949" spans="1:8">
      <c r="A2949" s="183" t="s">
        <v>16361</v>
      </c>
      <c r="C2949" s="183">
        <v>1900</v>
      </c>
      <c r="E2949" s="206"/>
      <c r="F2949" s="206"/>
      <c r="H2949" s="183" t="s">
        <v>16360</v>
      </c>
    </row>
    <row r="2950" spans="1:8">
      <c r="A2950" s="183" t="s">
        <v>16362</v>
      </c>
      <c r="E2950" s="206">
        <v>210</v>
      </c>
      <c r="F2950" s="206">
        <v>2095</v>
      </c>
      <c r="G2950" s="206" t="s">
        <v>14819</v>
      </c>
      <c r="H2950" s="183" t="s">
        <v>16363</v>
      </c>
    </row>
    <row r="2951" spans="1:8">
      <c r="A2951" s="183" t="s">
        <v>16362</v>
      </c>
      <c r="E2951" s="206">
        <v>1205</v>
      </c>
      <c r="F2951" s="206">
        <v>890</v>
      </c>
      <c r="G2951" s="183" t="s">
        <v>14813</v>
      </c>
      <c r="H2951" s="183" t="s">
        <v>16364</v>
      </c>
    </row>
    <row r="2952" spans="1:8">
      <c r="A2952" s="183" t="s">
        <v>16351</v>
      </c>
      <c r="D2952" s="183">
        <v>5000</v>
      </c>
      <c r="E2952" s="206"/>
      <c r="F2952" s="206"/>
      <c r="H2952" s="183" t="s">
        <v>15569</v>
      </c>
    </row>
    <row r="2953" spans="1:8">
      <c r="A2953" s="183" t="s">
        <v>16351</v>
      </c>
      <c r="E2953" s="183">
        <v>500</v>
      </c>
      <c r="F2953" s="206">
        <v>5390</v>
      </c>
      <c r="G2953" s="183" t="s">
        <v>14826</v>
      </c>
      <c r="H2953" s="183" t="s">
        <v>16365</v>
      </c>
    </row>
    <row r="2954" spans="1:8">
      <c r="A2954" s="183" t="s">
        <v>16351</v>
      </c>
      <c r="C2954" s="183">
        <v>400</v>
      </c>
      <c r="H2954" s="183" t="s">
        <v>16366</v>
      </c>
    </row>
    <row r="2955" spans="1:8">
      <c r="A2955" s="183" t="s">
        <v>16367</v>
      </c>
      <c r="C2955" s="183">
        <v>600</v>
      </c>
      <c r="H2955" s="183" t="s">
        <v>16368</v>
      </c>
    </row>
    <row r="2956" spans="1:8">
      <c r="A2956" s="183" t="s">
        <v>16369</v>
      </c>
      <c r="C2956" s="206">
        <v>61326</v>
      </c>
      <c r="H2956" s="183" t="s">
        <v>16370</v>
      </c>
    </row>
    <row r="2957" spans="1:8">
      <c r="A2957" s="183" t="s">
        <v>16369</v>
      </c>
      <c r="E2957" s="183">
        <v>150</v>
      </c>
      <c r="F2957" s="206">
        <v>5240</v>
      </c>
      <c r="G2957" s="183" t="s">
        <v>14856</v>
      </c>
      <c r="H2957" s="183" t="s">
        <v>16371</v>
      </c>
    </row>
    <row r="2958" spans="1:8">
      <c r="A2958" s="183" t="s">
        <v>16372</v>
      </c>
      <c r="E2958" s="206">
        <v>1480</v>
      </c>
      <c r="F2958" s="206">
        <v>3760</v>
      </c>
      <c r="H2958" s="183" t="s">
        <v>16373</v>
      </c>
    </row>
    <row r="2959" spans="1:8">
      <c r="A2959" s="183" t="s">
        <v>16372</v>
      </c>
      <c r="E2959" s="183">
        <v>35</v>
      </c>
      <c r="F2959" s="206">
        <v>3725</v>
      </c>
      <c r="G2959" s="183" t="s">
        <v>14826</v>
      </c>
      <c r="H2959" s="183" t="s">
        <v>16374</v>
      </c>
    </row>
    <row r="2960" spans="1:8">
      <c r="A2960" s="183" t="s">
        <v>16372</v>
      </c>
      <c r="E2960" s="206">
        <v>214</v>
      </c>
      <c r="F2960" s="206">
        <v>3511</v>
      </c>
      <c r="G2960" s="183" t="s">
        <v>14826</v>
      </c>
      <c r="H2960" s="183" t="s">
        <v>16375</v>
      </c>
    </row>
    <row r="2961" spans="1:8">
      <c r="A2961" s="183" t="s">
        <v>16376</v>
      </c>
      <c r="E2961" s="183">
        <v>82</v>
      </c>
      <c r="F2961" s="206">
        <v>3429</v>
      </c>
      <c r="G2961" s="183" t="s">
        <v>13816</v>
      </c>
      <c r="H2961" s="183" t="s">
        <v>16377</v>
      </c>
    </row>
    <row r="2962" spans="1:8">
      <c r="A2962" s="183" t="s">
        <v>16376</v>
      </c>
      <c r="E2962" s="183">
        <v>164</v>
      </c>
      <c r="F2962" s="206">
        <v>3265</v>
      </c>
      <c r="G2962" s="183" t="s">
        <v>14795</v>
      </c>
      <c r="H2962" s="183" t="s">
        <v>15345</v>
      </c>
    </row>
    <row r="2963" spans="1:8">
      <c r="A2963" s="183" t="s">
        <v>16378</v>
      </c>
      <c r="E2963" s="206">
        <v>18</v>
      </c>
      <c r="F2963" s="206">
        <v>3247</v>
      </c>
      <c r="G2963" s="183" t="s">
        <v>14795</v>
      </c>
      <c r="H2963" s="183" t="s">
        <v>16379</v>
      </c>
    </row>
    <row r="2964" spans="1:8">
      <c r="A2964" s="183" t="s">
        <v>16378</v>
      </c>
      <c r="E2964" s="183">
        <v>100</v>
      </c>
      <c r="F2964" s="206">
        <v>3147</v>
      </c>
      <c r="G2964" s="183" t="s">
        <v>14806</v>
      </c>
      <c r="H2964" s="183" t="s">
        <v>15823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14806</v>
      </c>
      <c r="H2965" s="183" t="s">
        <v>16380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14806</v>
      </c>
      <c r="H2966" s="183" t="s">
        <v>16381</v>
      </c>
    </row>
    <row r="2967" spans="1:8">
      <c r="A2967" s="183" t="s">
        <v>16382</v>
      </c>
      <c r="E2967" s="206">
        <v>1205</v>
      </c>
      <c r="F2967" s="206">
        <v>1572</v>
      </c>
      <c r="G2967" s="183" t="s">
        <v>14813</v>
      </c>
      <c r="H2967" s="183" t="s">
        <v>16383</v>
      </c>
    </row>
    <row r="2968" spans="1:8">
      <c r="A2968" s="183" t="s">
        <v>16384</v>
      </c>
      <c r="E2968" s="183">
        <v>70</v>
      </c>
      <c r="F2968" s="206">
        <v>1502</v>
      </c>
      <c r="G2968" s="183" t="s">
        <v>14826</v>
      </c>
      <c r="H2968" s="183" t="s">
        <v>16385</v>
      </c>
    </row>
    <row r="2969" spans="1:8">
      <c r="A2969" s="183" t="s">
        <v>16386</v>
      </c>
      <c r="E2969" s="206">
        <v>225</v>
      </c>
      <c r="F2969" s="206">
        <v>1277</v>
      </c>
      <c r="G2969" s="183" t="s">
        <v>14806</v>
      </c>
      <c r="H2969" s="183" t="s">
        <v>16387</v>
      </c>
    </row>
    <row r="2970" spans="1:8">
      <c r="A2970" s="183" t="s">
        <v>16386</v>
      </c>
      <c r="E2970" s="206">
        <v>235</v>
      </c>
      <c r="F2970" s="206">
        <v>1042</v>
      </c>
      <c r="G2970" s="183" t="s">
        <v>14806</v>
      </c>
      <c r="H2970" s="183" t="s">
        <v>16388</v>
      </c>
    </row>
    <row r="2971" spans="1:8">
      <c r="A2971" s="183" t="s">
        <v>16389</v>
      </c>
      <c r="E2971" s="206">
        <v>235</v>
      </c>
      <c r="F2971" s="206">
        <v>807</v>
      </c>
      <c r="G2971" s="183" t="s">
        <v>15309</v>
      </c>
      <c r="H2971" s="183" t="s">
        <v>16390</v>
      </c>
    </row>
    <row r="2972" spans="1:8">
      <c r="A2972" s="183" t="s">
        <v>16389</v>
      </c>
      <c r="E2972" s="206">
        <v>320</v>
      </c>
      <c r="F2972" s="206">
        <v>487</v>
      </c>
      <c r="G2972" s="183" t="s">
        <v>14806</v>
      </c>
      <c r="H2972" s="183" t="s">
        <v>16391</v>
      </c>
    </row>
    <row r="2973" spans="1:8">
      <c r="A2973" s="183" t="s">
        <v>16389</v>
      </c>
      <c r="E2973" s="183">
        <v>2</v>
      </c>
      <c r="F2973" s="206">
        <v>485</v>
      </c>
      <c r="G2973" s="183" t="s">
        <v>14826</v>
      </c>
      <c r="H2973" s="183" t="s">
        <v>16392</v>
      </c>
    </row>
    <row r="2974" spans="1:8">
      <c r="A2974" s="183" t="s">
        <v>16389</v>
      </c>
      <c r="C2974" s="183">
        <v>10158</v>
      </c>
      <c r="H2974" s="183" t="s">
        <v>16393</v>
      </c>
    </row>
    <row r="2975" spans="1:8">
      <c r="A2975" s="183" t="s">
        <v>16394</v>
      </c>
      <c r="C2975" s="183">
        <v>14567</v>
      </c>
      <c r="H2975" s="183" t="s">
        <v>16395</v>
      </c>
    </row>
    <row r="2976" spans="1:8">
      <c r="A2976" s="183" t="s">
        <v>16394</v>
      </c>
      <c r="D2976" s="183">
        <v>5000</v>
      </c>
      <c r="E2976" s="206"/>
      <c r="F2976" s="206">
        <v>5485</v>
      </c>
      <c r="H2976" s="183" t="s">
        <v>14189</v>
      </c>
    </row>
    <row r="2977" spans="1:8">
      <c r="A2977" s="183" t="s">
        <v>16396</v>
      </c>
      <c r="E2977" s="206">
        <v>225</v>
      </c>
      <c r="F2977" s="206">
        <v>5260</v>
      </c>
      <c r="G2977" s="183" t="s">
        <v>14806</v>
      </c>
      <c r="H2977" s="183" t="s">
        <v>16388</v>
      </c>
    </row>
    <row r="2978" spans="1:8">
      <c r="A2978" s="183" t="s">
        <v>16396</v>
      </c>
      <c r="E2978" s="206">
        <v>235</v>
      </c>
      <c r="F2978" s="206">
        <v>5025</v>
      </c>
      <c r="G2978" s="183" t="s">
        <v>14806</v>
      </c>
      <c r="H2978" s="183" t="s">
        <v>16388</v>
      </c>
    </row>
    <row r="2979" spans="1:8" ht="33">
      <c r="A2979" s="183" t="s">
        <v>16397</v>
      </c>
      <c r="C2979" s="183">
        <v>30000</v>
      </c>
      <c r="E2979" s="206"/>
      <c r="F2979" s="206"/>
      <c r="H2979" s="698" t="s">
        <v>16398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15429</v>
      </c>
      <c r="H2980" s="183" t="s">
        <v>16399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14813</v>
      </c>
      <c r="H2981" s="183" t="s">
        <v>16400</v>
      </c>
    </row>
    <row r="2982" spans="1:8">
      <c r="A2982" s="183" t="s">
        <v>16401</v>
      </c>
      <c r="E2982" s="183">
        <v>52</v>
      </c>
      <c r="F2982" s="206">
        <v>3668</v>
      </c>
      <c r="G2982" s="183" t="s">
        <v>14826</v>
      </c>
      <c r="H2982" s="183" t="s">
        <v>16402</v>
      </c>
    </row>
    <row r="2983" spans="1:8">
      <c r="A2983" s="183" t="s">
        <v>16403</v>
      </c>
      <c r="E2983" s="206">
        <v>85</v>
      </c>
      <c r="F2983" s="206">
        <v>3583</v>
      </c>
      <c r="G2983" s="183" t="s">
        <v>15309</v>
      </c>
      <c r="H2983" s="183" t="s">
        <v>16404</v>
      </c>
    </row>
    <row r="2984" spans="1:8">
      <c r="A2984" s="183" t="s">
        <v>16403</v>
      </c>
      <c r="E2984" s="206">
        <v>85</v>
      </c>
      <c r="F2984" s="206">
        <v>3498</v>
      </c>
      <c r="G2984" s="183" t="s">
        <v>14806</v>
      </c>
      <c r="H2984" s="183" t="s">
        <v>16404</v>
      </c>
    </row>
    <row r="2985" spans="1:8">
      <c r="A2985" s="183" t="s">
        <v>16405</v>
      </c>
      <c r="E2985" s="206">
        <v>80</v>
      </c>
      <c r="F2985" s="206">
        <v>3418</v>
      </c>
      <c r="G2985" s="183" t="s">
        <v>14856</v>
      </c>
      <c r="H2985" s="183" t="s">
        <v>15266</v>
      </c>
    </row>
    <row r="2986" spans="1:8">
      <c r="A2986" s="183" t="s">
        <v>16406</v>
      </c>
      <c r="C2986" s="183">
        <v>17000</v>
      </c>
      <c r="H2986" s="183" t="s">
        <v>16407</v>
      </c>
    </row>
    <row r="2987" spans="1:8">
      <c r="A2987" s="183" t="s">
        <v>16408</v>
      </c>
      <c r="C2987" s="700">
        <v>20000</v>
      </c>
      <c r="H2987" s="183" t="s">
        <v>16409</v>
      </c>
    </row>
    <row r="2988" spans="1:8">
      <c r="A2988" s="183" t="s">
        <v>16408</v>
      </c>
      <c r="C2988" s="183">
        <v>27218</v>
      </c>
      <c r="H2988" s="183" t="s">
        <v>16410</v>
      </c>
    </row>
    <row r="2989" spans="1:8">
      <c r="A2989" s="183" t="s">
        <v>16408</v>
      </c>
      <c r="C2989" s="183">
        <v>30800</v>
      </c>
      <c r="H2989" s="183" t="s">
        <v>16411</v>
      </c>
    </row>
    <row r="2990" spans="1:8">
      <c r="A2990" s="183" t="s">
        <v>16408</v>
      </c>
      <c r="E2990" s="206">
        <v>178</v>
      </c>
      <c r="F2990" s="206">
        <v>3240</v>
      </c>
      <c r="G2990" s="206" t="s">
        <v>14819</v>
      </c>
      <c r="H2990" s="183" t="s">
        <v>16412</v>
      </c>
    </row>
    <row r="2991" spans="1:8">
      <c r="A2991" s="183" t="s">
        <v>16413</v>
      </c>
      <c r="E2991" s="206">
        <v>80</v>
      </c>
      <c r="F2991" s="206">
        <v>3160</v>
      </c>
      <c r="G2991" s="183" t="s">
        <v>14806</v>
      </c>
      <c r="H2991" s="183" t="s">
        <v>16414</v>
      </c>
    </row>
    <row r="2992" spans="1:8">
      <c r="A2992" s="183" t="s">
        <v>16413</v>
      </c>
      <c r="E2992" s="206">
        <v>80</v>
      </c>
      <c r="F2992" s="206">
        <v>3080</v>
      </c>
      <c r="G2992" s="183" t="s">
        <v>14806</v>
      </c>
      <c r="H2992" s="183" t="s">
        <v>16414</v>
      </c>
    </row>
    <row r="2993" spans="1:8">
      <c r="A2993" s="183" t="s">
        <v>16415</v>
      </c>
      <c r="E2993" s="206">
        <v>1000</v>
      </c>
      <c r="F2993" s="206">
        <v>2080</v>
      </c>
      <c r="G2993" s="183" t="s">
        <v>14806</v>
      </c>
      <c r="H2993" s="183" t="s">
        <v>16416</v>
      </c>
    </row>
    <row r="2994" spans="1:8">
      <c r="A2994" s="183" t="s">
        <v>16417</v>
      </c>
      <c r="C2994" s="700">
        <v>11326</v>
      </c>
      <c r="H2994" s="183" t="s">
        <v>16418</v>
      </c>
    </row>
    <row r="2995" spans="1:8">
      <c r="A2995" s="183" t="s">
        <v>16403</v>
      </c>
      <c r="E2995" s="206">
        <v>115</v>
      </c>
      <c r="F2995" s="206">
        <v>1965</v>
      </c>
      <c r="G2995" s="183" t="s">
        <v>14806</v>
      </c>
      <c r="H2995" s="183" t="s">
        <v>16419</v>
      </c>
    </row>
    <row r="2996" spans="1:8">
      <c r="A2996" s="183" t="s">
        <v>16403</v>
      </c>
      <c r="E2996" s="206">
        <v>150</v>
      </c>
      <c r="F2996" s="206">
        <v>1815</v>
      </c>
      <c r="G2996" s="183" t="s">
        <v>14806</v>
      </c>
      <c r="H2996" s="183" t="s">
        <v>16419</v>
      </c>
    </row>
    <row r="2997" spans="1:8">
      <c r="A2997" s="183" t="s">
        <v>16415</v>
      </c>
      <c r="D2997" s="183">
        <v>4320</v>
      </c>
      <c r="E2997" s="206"/>
      <c r="F2997" s="206"/>
      <c r="H2997" s="183" t="s">
        <v>16420</v>
      </c>
    </row>
    <row r="2998" spans="1:8">
      <c r="A2998" s="183" t="s">
        <v>16421</v>
      </c>
      <c r="C2998" s="700">
        <v>20000</v>
      </c>
      <c r="D2998" s="183" t="s">
        <v>16422</v>
      </c>
      <c r="H2998" s="183" t="s">
        <v>16423</v>
      </c>
    </row>
    <row r="2999" spans="1:8">
      <c r="A2999" s="183" t="s">
        <v>16421</v>
      </c>
      <c r="C2999" s="183">
        <v>40580</v>
      </c>
      <c r="H2999" s="183" t="s">
        <v>16424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14844</v>
      </c>
      <c r="H3000" s="183" t="s">
        <v>16425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14806</v>
      </c>
      <c r="H3001" s="183" t="s">
        <v>16426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14806</v>
      </c>
      <c r="H3002" s="183" t="s">
        <v>16426</v>
      </c>
    </row>
    <row r="3003" spans="1:8">
      <c r="A3003" s="183" t="s">
        <v>16427</v>
      </c>
      <c r="E3003" s="206">
        <v>125</v>
      </c>
      <c r="F3003" s="206">
        <v>5086</v>
      </c>
      <c r="G3003" s="183" t="s">
        <v>14806</v>
      </c>
      <c r="H3003" s="183" t="s">
        <v>16428</v>
      </c>
    </row>
    <row r="3004" spans="1:8">
      <c r="A3004" s="183" t="s">
        <v>16427</v>
      </c>
      <c r="E3004" s="206">
        <v>120</v>
      </c>
      <c r="F3004" s="206">
        <v>4966</v>
      </c>
      <c r="G3004" s="183" t="s">
        <v>14806</v>
      </c>
      <c r="H3004" s="183" t="s">
        <v>16428</v>
      </c>
    </row>
    <row r="3005" spans="1:8">
      <c r="A3005" s="183" t="s">
        <v>16429</v>
      </c>
      <c r="E3005" s="206">
        <v>18</v>
      </c>
      <c r="F3005" s="206">
        <v>4948</v>
      </c>
      <c r="G3005" s="183" t="s">
        <v>15344</v>
      </c>
      <c r="H3005" s="183" t="s">
        <v>16430</v>
      </c>
    </row>
    <row r="3006" spans="1:8">
      <c r="A3006" s="183" t="s">
        <v>16429</v>
      </c>
      <c r="E3006" s="183">
        <v>90</v>
      </c>
      <c r="F3006" s="206">
        <v>4858</v>
      </c>
      <c r="G3006" s="183" t="s">
        <v>14806</v>
      </c>
      <c r="H3006" s="183" t="s">
        <v>14037</v>
      </c>
    </row>
    <row r="3007" spans="1:8">
      <c r="A3007" s="183" t="s">
        <v>16431</v>
      </c>
      <c r="E3007" s="206">
        <v>1205</v>
      </c>
      <c r="F3007" s="206">
        <v>3653</v>
      </c>
      <c r="G3007" s="183" t="s">
        <v>14813</v>
      </c>
      <c r="H3007" s="183" t="s">
        <v>16432</v>
      </c>
    </row>
    <row r="3008" spans="1:8">
      <c r="A3008" s="183" t="s">
        <v>16431</v>
      </c>
      <c r="C3008" s="700">
        <v>10000</v>
      </c>
      <c r="H3008" s="183" t="s">
        <v>16433</v>
      </c>
    </row>
    <row r="3009" spans="1:8">
      <c r="A3009" s="183" t="s">
        <v>16434</v>
      </c>
      <c r="D3009" s="183">
        <v>29400</v>
      </c>
      <c r="E3009" s="206"/>
      <c r="F3009" s="206"/>
      <c r="H3009" s="183" t="s">
        <v>16435</v>
      </c>
    </row>
    <row r="3010" spans="1:8">
      <c r="A3010" s="183" t="s">
        <v>16434</v>
      </c>
      <c r="E3010" s="206">
        <v>600</v>
      </c>
      <c r="F3010" s="206">
        <v>3053</v>
      </c>
      <c r="G3010" s="183" t="s">
        <v>14806</v>
      </c>
      <c r="H3010" s="183" t="s">
        <v>16436</v>
      </c>
    </row>
    <row r="3011" spans="1:8">
      <c r="A3011" s="183" t="s">
        <v>16437</v>
      </c>
      <c r="E3011" s="206">
        <v>100</v>
      </c>
      <c r="F3011" s="206">
        <v>2953</v>
      </c>
      <c r="G3011" s="183" t="s">
        <v>14806</v>
      </c>
      <c r="H3011" s="183" t="s">
        <v>16436</v>
      </c>
    </row>
    <row r="3012" spans="1:8">
      <c r="A3012" s="183" t="s">
        <v>16438</v>
      </c>
      <c r="E3012" s="183">
        <v>100</v>
      </c>
      <c r="F3012" s="206">
        <v>2853</v>
      </c>
      <c r="G3012" s="183" t="s">
        <v>14806</v>
      </c>
      <c r="H3012" s="183" t="s">
        <v>14037</v>
      </c>
    </row>
    <row r="3013" spans="1:8">
      <c r="A3013" s="183" t="s">
        <v>16439</v>
      </c>
      <c r="E3013" s="206">
        <v>800</v>
      </c>
      <c r="F3013" s="206">
        <v>2053</v>
      </c>
      <c r="G3013" s="183" t="s">
        <v>14806</v>
      </c>
      <c r="H3013" s="183" t="s">
        <v>16440</v>
      </c>
    </row>
    <row r="3014" spans="1:8">
      <c r="A3014" s="183" t="s">
        <v>16441</v>
      </c>
      <c r="C3014" s="183">
        <v>27218</v>
      </c>
      <c r="H3014" s="183" t="s">
        <v>16442</v>
      </c>
    </row>
    <row r="3015" spans="1:8">
      <c r="A3015" s="183" t="s">
        <v>16441</v>
      </c>
      <c r="C3015" s="183">
        <v>30250</v>
      </c>
      <c r="D3015" s="700" t="s">
        <v>16443</v>
      </c>
      <c r="H3015" s="183" t="s">
        <v>16444</v>
      </c>
    </row>
    <row r="3016" spans="1:8">
      <c r="A3016" s="183" t="s">
        <v>16441</v>
      </c>
      <c r="D3016" s="700" t="s">
        <v>16445</v>
      </c>
      <c r="H3016" s="183" t="s">
        <v>16446</v>
      </c>
    </row>
    <row r="3017" spans="1:8">
      <c r="A3017" s="183" t="s">
        <v>16441</v>
      </c>
      <c r="C3017" s="183">
        <v>7303</v>
      </c>
      <c r="E3017" s="183">
        <v>29400</v>
      </c>
      <c r="H3017" s="183" t="s">
        <v>16447</v>
      </c>
    </row>
    <row r="3018" spans="1:8">
      <c r="A3018" s="183" t="s">
        <v>16448</v>
      </c>
      <c r="E3018" s="183">
        <v>100</v>
      </c>
      <c r="F3018" s="206">
        <v>1953</v>
      </c>
      <c r="G3018" s="183" t="s">
        <v>14826</v>
      </c>
      <c r="H3018" s="183" t="s">
        <v>16449</v>
      </c>
    </row>
    <row r="3019" spans="1:8">
      <c r="A3019" s="183" t="s">
        <v>16448</v>
      </c>
      <c r="E3019" s="206">
        <v>84</v>
      </c>
      <c r="F3019" s="206">
        <v>1869</v>
      </c>
      <c r="G3019" s="183" t="s">
        <v>14795</v>
      </c>
      <c r="H3019" s="183" t="s">
        <v>16450</v>
      </c>
    </row>
    <row r="3020" spans="1:8">
      <c r="A3020" s="183" t="s">
        <v>16451</v>
      </c>
      <c r="C3020" s="183">
        <v>1196</v>
      </c>
      <c r="H3020" s="183" t="s">
        <v>16452</v>
      </c>
    </row>
    <row r="3021" spans="1:8">
      <c r="A3021" s="183" t="s">
        <v>16453</v>
      </c>
      <c r="D3021" s="183">
        <v>3150</v>
      </c>
      <c r="F3021" s="183">
        <v>5019</v>
      </c>
      <c r="H3021" s="183" t="s">
        <v>16454</v>
      </c>
    </row>
    <row r="3022" spans="1:8">
      <c r="A3022" s="183" t="s">
        <v>16455</v>
      </c>
      <c r="C3022" s="183">
        <v>69000</v>
      </c>
      <c r="H3022" s="183" t="s">
        <v>16456</v>
      </c>
    </row>
    <row r="3023" spans="1:8">
      <c r="A3023" s="183" t="s">
        <v>16457</v>
      </c>
      <c r="C3023" s="183">
        <v>3658</v>
      </c>
      <c r="H3023" s="183" t="s">
        <v>16456</v>
      </c>
    </row>
    <row r="3024" spans="1:8">
      <c r="A3024" s="183" t="s">
        <v>16458</v>
      </c>
      <c r="E3024" s="183">
        <v>35</v>
      </c>
      <c r="F3024" s="206">
        <v>4984</v>
      </c>
      <c r="G3024" s="183" t="s">
        <v>14826</v>
      </c>
      <c r="H3024" s="183" t="s">
        <v>16459</v>
      </c>
    </row>
    <row r="3025" spans="1:8">
      <c r="A3025" s="183" t="s">
        <v>16460</v>
      </c>
      <c r="E3025" s="206">
        <v>1205</v>
      </c>
      <c r="F3025" s="206">
        <v>3779</v>
      </c>
      <c r="G3025" s="183" t="s">
        <v>14813</v>
      </c>
      <c r="H3025" s="183" t="s">
        <v>16461</v>
      </c>
    </row>
    <row r="3026" spans="1:8">
      <c r="A3026" s="183" t="s">
        <v>16462</v>
      </c>
      <c r="E3026" s="206">
        <v>70</v>
      </c>
      <c r="F3026" s="206">
        <v>3709</v>
      </c>
      <c r="G3026" s="183" t="s">
        <v>14806</v>
      </c>
      <c r="H3026" s="183" t="s">
        <v>16463</v>
      </c>
    </row>
    <row r="3027" spans="1:8">
      <c r="A3027" s="183" t="s">
        <v>5455</v>
      </c>
      <c r="E3027" s="183">
        <v>70</v>
      </c>
      <c r="F3027" s="206">
        <v>3639</v>
      </c>
      <c r="G3027" s="183" t="s">
        <v>14844</v>
      </c>
      <c r="H3027" s="183" t="s">
        <v>15553</v>
      </c>
    </row>
    <row r="3028" spans="1:8">
      <c r="A3028" s="183" t="s">
        <v>16464</v>
      </c>
      <c r="C3028" s="183">
        <v>17000</v>
      </c>
      <c r="H3028" s="183" t="s">
        <v>16465</v>
      </c>
    </row>
    <row r="3029" spans="1:8">
      <c r="A3029" s="183" t="s">
        <v>16466</v>
      </c>
      <c r="C3029" s="183">
        <v>27218</v>
      </c>
      <c r="H3029" s="183" t="s">
        <v>16467</v>
      </c>
    </row>
    <row r="3030" spans="1:8">
      <c r="A3030" s="183" t="s">
        <v>16466</v>
      </c>
      <c r="C3030" s="183">
        <v>50000</v>
      </c>
      <c r="D3030" s="700"/>
      <c r="H3030" s="183" t="s">
        <v>16468</v>
      </c>
    </row>
    <row r="3031" spans="1:8">
      <c r="A3031" s="183" t="s">
        <v>16466</v>
      </c>
      <c r="D3031" s="700" t="s">
        <v>16469</v>
      </c>
      <c r="H3031" s="183" t="s">
        <v>16470</v>
      </c>
    </row>
    <row r="3032" spans="1:8">
      <c r="A3032" s="183" t="s">
        <v>16466</v>
      </c>
      <c r="C3032" s="183">
        <v>41454</v>
      </c>
      <c r="D3032" s="700" t="s">
        <v>16471</v>
      </c>
      <c r="E3032" s="700"/>
      <c r="H3032" s="183" t="s">
        <v>16472</v>
      </c>
    </row>
    <row r="3033" spans="1:8">
      <c r="A3033" s="183" t="s">
        <v>16466</v>
      </c>
      <c r="D3033" s="700" t="s">
        <v>16473</v>
      </c>
      <c r="E3033" s="700" t="s">
        <v>16474</v>
      </c>
      <c r="H3033" s="183" t="s">
        <v>16475</v>
      </c>
    </row>
    <row r="3034" spans="1:8">
      <c r="A3034" s="183" t="s">
        <v>16466</v>
      </c>
      <c r="C3034" s="183">
        <v>32275</v>
      </c>
      <c r="H3034" s="183" t="s">
        <v>16476</v>
      </c>
    </row>
    <row r="3035" spans="1:8">
      <c r="A3035" s="183" t="s">
        <v>16466</v>
      </c>
      <c r="C3035" s="183">
        <v>2167</v>
      </c>
      <c r="H3035" s="183" t="s">
        <v>16477</v>
      </c>
    </row>
    <row r="3036" spans="1:8">
      <c r="A3036" s="183" t="s">
        <v>16466</v>
      </c>
      <c r="E3036" s="206">
        <v>32</v>
      </c>
      <c r="F3036" s="206">
        <v>3607</v>
      </c>
      <c r="G3036" s="183" t="s">
        <v>14795</v>
      </c>
      <c r="H3036" s="183" t="s">
        <v>16478</v>
      </c>
    </row>
    <row r="3037" spans="1:8">
      <c r="A3037" s="183" t="s">
        <v>16466</v>
      </c>
      <c r="E3037" s="206">
        <v>199</v>
      </c>
      <c r="F3037" s="206">
        <v>3408</v>
      </c>
      <c r="G3037" s="206" t="s">
        <v>14819</v>
      </c>
      <c r="H3037" s="183" t="s">
        <v>16479</v>
      </c>
    </row>
    <row r="3038" spans="1:8">
      <c r="A3038" s="183" t="s">
        <v>16480</v>
      </c>
      <c r="E3038" s="206">
        <v>200</v>
      </c>
      <c r="F3038" s="206">
        <v>3208</v>
      </c>
      <c r="G3038" s="183" t="s">
        <v>14806</v>
      </c>
      <c r="H3038" s="183" t="s">
        <v>16481</v>
      </c>
    </row>
    <row r="3039" spans="1:8" ht="49.5">
      <c r="A3039" s="183" t="s">
        <v>16482</v>
      </c>
      <c r="C3039" s="183">
        <v>20000</v>
      </c>
      <c r="E3039" s="206"/>
      <c r="F3039" s="206"/>
      <c r="H3039" s="710" t="s">
        <v>16483</v>
      </c>
    </row>
    <row r="3040" spans="1:8">
      <c r="A3040" s="183" t="s">
        <v>16482</v>
      </c>
      <c r="C3040" s="183">
        <v>20000</v>
      </c>
      <c r="D3040" s="700"/>
      <c r="E3040" s="700"/>
      <c r="H3040" s="183" t="s">
        <v>16484</v>
      </c>
    </row>
    <row r="3041" spans="1:8">
      <c r="A3041" s="183" t="s">
        <v>16482</v>
      </c>
      <c r="C3041" s="183">
        <v>61454</v>
      </c>
      <c r="D3041" s="700"/>
      <c r="E3041" s="700"/>
      <c r="H3041" s="183" t="s">
        <v>16485</v>
      </c>
    </row>
    <row r="3042" spans="1:8">
      <c r="A3042" s="183" t="s">
        <v>16482</v>
      </c>
      <c r="C3042" s="183">
        <v>33000</v>
      </c>
      <c r="D3042" s="700"/>
      <c r="H3042" s="183" t="s">
        <v>16486</v>
      </c>
    </row>
    <row r="3043" spans="1:8" ht="132">
      <c r="A3043" s="183" t="s">
        <v>16487</v>
      </c>
      <c r="C3043" s="183">
        <v>175830</v>
      </c>
      <c r="H3043" s="698" t="s">
        <v>16488</v>
      </c>
    </row>
    <row r="3044" spans="1:8" ht="231">
      <c r="A3044" s="183" t="s">
        <v>16489</v>
      </c>
      <c r="H3044" s="698" t="s">
        <v>16490</v>
      </c>
    </row>
    <row r="3045" spans="1:8">
      <c r="A3045" s="183" t="s">
        <v>16491</v>
      </c>
      <c r="E3045" s="206">
        <v>1205</v>
      </c>
      <c r="F3045" s="206">
        <v>2003</v>
      </c>
      <c r="G3045" s="183" t="s">
        <v>14813</v>
      </c>
      <c r="H3045" s="183" t="s">
        <v>16461</v>
      </c>
    </row>
    <row r="3046" spans="1:8">
      <c r="A3046" s="183" t="s">
        <v>16492</v>
      </c>
      <c r="E3046" s="206">
        <v>18</v>
      </c>
      <c r="F3046" s="206">
        <v>1985</v>
      </c>
      <c r="G3046" s="183" t="s">
        <v>14795</v>
      </c>
      <c r="H3046" s="183" t="s">
        <v>16493</v>
      </c>
    </row>
    <row r="3047" spans="1:8">
      <c r="A3047" s="183" t="s">
        <v>16492</v>
      </c>
      <c r="C3047" s="183">
        <v>17000</v>
      </c>
      <c r="H3047" s="183" t="s">
        <v>16494</v>
      </c>
    </row>
    <row r="3048" spans="1:8">
      <c r="A3048" s="183" t="s">
        <v>16495</v>
      </c>
      <c r="E3048" s="183">
        <v>25</v>
      </c>
      <c r="F3048" s="206">
        <v>1960</v>
      </c>
      <c r="G3048" s="183" t="s">
        <v>14826</v>
      </c>
      <c r="H3048" s="183" t="s">
        <v>16496</v>
      </c>
    </row>
    <row r="3049" spans="1:8">
      <c r="A3049" s="183" t="s">
        <v>16497</v>
      </c>
      <c r="C3049" s="183">
        <v>27218</v>
      </c>
      <c r="H3049" s="183" t="s">
        <v>16498</v>
      </c>
    </row>
    <row r="3050" spans="1:8">
      <c r="A3050" s="183" t="s">
        <v>16497</v>
      </c>
      <c r="C3050" s="183">
        <v>18000</v>
      </c>
      <c r="D3050" s="700"/>
      <c r="H3050" s="183" t="s">
        <v>16499</v>
      </c>
    </row>
    <row r="3051" spans="1:8">
      <c r="A3051" s="183" t="s">
        <v>16500</v>
      </c>
      <c r="C3051" s="183">
        <v>15000</v>
      </c>
      <c r="D3051" s="700" t="s">
        <v>16501</v>
      </c>
      <c r="E3051" s="700"/>
      <c r="H3051" s="183" t="s">
        <v>16502</v>
      </c>
    </row>
    <row r="3052" spans="1:8">
      <c r="A3052" s="183" t="s">
        <v>16500</v>
      </c>
      <c r="C3052" s="183">
        <v>2650</v>
      </c>
      <c r="H3052" s="183" t="s">
        <v>16503</v>
      </c>
    </row>
    <row r="3053" spans="1:8">
      <c r="A3053" s="183" t="s">
        <v>16504</v>
      </c>
      <c r="C3053" s="183">
        <v>31264</v>
      </c>
      <c r="H3053" s="183" t="s">
        <v>16505</v>
      </c>
    </row>
    <row r="3054" spans="1:8">
      <c r="A3054" s="183" t="s">
        <v>16506</v>
      </c>
      <c r="E3054" s="206">
        <v>28</v>
      </c>
      <c r="F3054" s="206">
        <v>1932</v>
      </c>
      <c r="G3054" s="183" t="s">
        <v>15470</v>
      </c>
      <c r="H3054" s="183" t="s">
        <v>16507</v>
      </c>
    </row>
    <row r="3055" spans="1:8">
      <c r="A3055" s="183" t="s">
        <v>16508</v>
      </c>
      <c r="E3055" s="206">
        <v>1205</v>
      </c>
      <c r="F3055" s="206">
        <v>727</v>
      </c>
      <c r="G3055" s="183" t="s">
        <v>14813</v>
      </c>
      <c r="H3055" s="183" t="s">
        <v>16509</v>
      </c>
    </row>
    <row r="3056" spans="1:8">
      <c r="A3056" s="183" t="s">
        <v>16510</v>
      </c>
      <c r="E3056" s="183">
        <v>169</v>
      </c>
      <c r="F3056" s="206">
        <v>558</v>
      </c>
      <c r="G3056" s="183" t="s">
        <v>14795</v>
      </c>
      <c r="H3056" s="183" t="s">
        <v>13986</v>
      </c>
    </row>
    <row r="3057" spans="1:8">
      <c r="A3057" s="183" t="s">
        <v>16511</v>
      </c>
      <c r="E3057" s="206">
        <v>189</v>
      </c>
      <c r="F3057" s="206">
        <v>369</v>
      </c>
      <c r="G3057" s="206" t="s">
        <v>14819</v>
      </c>
      <c r="H3057" s="183" t="s">
        <v>16512</v>
      </c>
    </row>
    <row r="3058" spans="1:8">
      <c r="A3058" s="183" t="s">
        <v>16511</v>
      </c>
      <c r="D3058" s="183">
        <v>5000</v>
      </c>
      <c r="E3058" s="206"/>
      <c r="F3058" s="206">
        <v>5369</v>
      </c>
      <c r="H3058" s="183" t="s">
        <v>14189</v>
      </c>
    </row>
    <row r="3059" spans="1:8">
      <c r="A3059" s="183" t="s">
        <v>16511</v>
      </c>
      <c r="E3059" s="183">
        <v>535</v>
      </c>
      <c r="F3059" s="206">
        <v>4834</v>
      </c>
      <c r="G3059" s="183" t="s">
        <v>14826</v>
      </c>
      <c r="H3059" s="183" t="s">
        <v>16513</v>
      </c>
    </row>
    <row r="3060" spans="1:8">
      <c r="A3060" s="183" t="s">
        <v>16511</v>
      </c>
      <c r="E3060" s="206">
        <v>352</v>
      </c>
      <c r="F3060" s="206">
        <v>4482</v>
      </c>
      <c r="G3060" s="183" t="s">
        <v>14856</v>
      </c>
      <c r="H3060" s="183" t="s">
        <v>16514</v>
      </c>
    </row>
    <row r="3061" spans="1:8">
      <c r="A3061" s="183" t="s">
        <v>16515</v>
      </c>
      <c r="C3061" s="183">
        <v>17000</v>
      </c>
      <c r="H3061" s="183" t="s">
        <v>16516</v>
      </c>
    </row>
    <row r="3062" spans="1:8">
      <c r="A3062" s="183" t="s">
        <v>16517</v>
      </c>
      <c r="E3062" s="183">
        <v>196</v>
      </c>
      <c r="F3062" s="206">
        <v>4286</v>
      </c>
      <c r="G3062" s="183" t="s">
        <v>14826</v>
      </c>
      <c r="H3062" s="183" t="s">
        <v>16518</v>
      </c>
    </row>
    <row r="3063" spans="1:8">
      <c r="A3063" s="183" t="s">
        <v>16517</v>
      </c>
      <c r="C3063" s="183">
        <v>26897</v>
      </c>
      <c r="H3063" s="183" t="s">
        <v>16519</v>
      </c>
    </row>
    <row r="3064" spans="1:8">
      <c r="A3064" s="183" t="s">
        <v>16517</v>
      </c>
      <c r="C3064" s="183">
        <v>26000</v>
      </c>
      <c r="D3064" s="700"/>
      <c r="H3064" s="183" t="s">
        <v>16520</v>
      </c>
    </row>
    <row r="3065" spans="1:8">
      <c r="A3065" s="183" t="s">
        <v>16521</v>
      </c>
      <c r="C3065" s="183">
        <v>46454</v>
      </c>
      <c r="D3065" s="700"/>
      <c r="E3065" s="700"/>
      <c r="H3065" s="183" t="s">
        <v>16522</v>
      </c>
    </row>
    <row r="3066" spans="1:8">
      <c r="A3066" s="183" t="s">
        <v>16523</v>
      </c>
      <c r="C3066" s="183">
        <v>2516</v>
      </c>
      <c r="H3066" s="183" t="s">
        <v>16524</v>
      </c>
    </row>
    <row r="3067" spans="1:8">
      <c r="A3067" s="183" t="s">
        <v>16523</v>
      </c>
      <c r="C3067" s="183">
        <v>25003</v>
      </c>
      <c r="H3067" s="183" t="s">
        <v>16525</v>
      </c>
    </row>
    <row r="3068" spans="1:8">
      <c r="A3068" s="183" t="s">
        <v>16523</v>
      </c>
      <c r="E3068" s="183">
        <v>28</v>
      </c>
      <c r="F3068" s="206">
        <v>4258</v>
      </c>
      <c r="G3068" s="183" t="s">
        <v>14826</v>
      </c>
      <c r="H3068" s="183" t="s">
        <v>16526</v>
      </c>
    </row>
    <row r="3069" spans="1:8">
      <c r="A3069" s="183" t="s">
        <v>16527</v>
      </c>
      <c r="E3069" s="206">
        <v>430</v>
      </c>
      <c r="F3069" s="206">
        <v>3828</v>
      </c>
      <c r="G3069" s="183" t="s">
        <v>15309</v>
      </c>
      <c r="H3069" s="183" t="s">
        <v>16528</v>
      </c>
    </row>
    <row r="3070" spans="1:8">
      <c r="A3070" s="183" t="s">
        <v>16527</v>
      </c>
      <c r="E3070" s="206">
        <v>355</v>
      </c>
      <c r="F3070" s="206">
        <v>3473</v>
      </c>
      <c r="G3070" s="183" t="s">
        <v>14806</v>
      </c>
      <c r="H3070" s="183" t="s">
        <v>16529</v>
      </c>
    </row>
    <row r="3071" spans="1:8">
      <c r="A3071" s="183" t="s">
        <v>16530</v>
      </c>
      <c r="E3071" s="183">
        <v>28</v>
      </c>
      <c r="F3071" s="206">
        <v>3445</v>
      </c>
      <c r="G3071" s="183" t="s">
        <v>14826</v>
      </c>
      <c r="H3071" s="183" t="s">
        <v>16531</v>
      </c>
    </row>
    <row r="3072" spans="1:8">
      <c r="A3072" s="183" t="s">
        <v>16532</v>
      </c>
      <c r="E3072" s="206">
        <v>121</v>
      </c>
      <c r="F3072" s="206">
        <v>3324</v>
      </c>
      <c r="G3072" s="183" t="s">
        <v>13816</v>
      </c>
      <c r="H3072" s="183" t="s">
        <v>16533</v>
      </c>
    </row>
    <row r="3073" spans="1:8">
      <c r="A3073" s="183" t="s">
        <v>16534</v>
      </c>
      <c r="E3073" s="206">
        <v>50</v>
      </c>
      <c r="F3073" s="206">
        <v>3274</v>
      </c>
      <c r="G3073" s="183" t="s">
        <v>15344</v>
      </c>
      <c r="H3073" s="183" t="s">
        <v>16535</v>
      </c>
    </row>
    <row r="3074" spans="1:8">
      <c r="A3074" s="183" t="s">
        <v>16536</v>
      </c>
      <c r="E3074" s="206">
        <v>1458</v>
      </c>
      <c r="F3074" s="206">
        <v>1816</v>
      </c>
      <c r="G3074" s="183" t="s">
        <v>14813</v>
      </c>
      <c r="H3074" s="183" t="s">
        <v>16537</v>
      </c>
    </row>
    <row r="3075" spans="1:8">
      <c r="A3075" s="183" t="s">
        <v>16538</v>
      </c>
      <c r="E3075" s="206">
        <v>28</v>
      </c>
      <c r="F3075" s="206">
        <v>1788</v>
      </c>
      <c r="G3075" s="183" t="s">
        <v>14826</v>
      </c>
      <c r="H3075" s="183" t="s">
        <v>16539</v>
      </c>
    </row>
    <row r="3076" spans="1:8">
      <c r="A3076" s="183" t="s">
        <v>16540</v>
      </c>
      <c r="C3076" s="183">
        <v>61454</v>
      </c>
      <c r="D3076" s="700"/>
      <c r="E3076" s="700"/>
      <c r="H3076" s="183" t="s">
        <v>16541</v>
      </c>
    </row>
    <row r="3077" spans="1:8">
      <c r="A3077" s="183" t="s">
        <v>16542</v>
      </c>
      <c r="E3077" s="206">
        <v>140</v>
      </c>
      <c r="F3077" s="206">
        <v>1648</v>
      </c>
      <c r="G3077" s="183" t="s">
        <v>14806</v>
      </c>
      <c r="H3077" s="183" t="s">
        <v>16543</v>
      </c>
    </row>
    <row r="3078" spans="1:8">
      <c r="A3078" s="183" t="s">
        <v>16544</v>
      </c>
      <c r="C3078" s="183">
        <v>17000</v>
      </c>
      <c r="H3078" s="183" t="s">
        <v>16545</v>
      </c>
    </row>
    <row r="3079" spans="1:8" ht="66">
      <c r="A3079" s="183" t="s">
        <v>16546</v>
      </c>
      <c r="E3079" s="206"/>
      <c r="F3079" s="206"/>
      <c r="H3079" s="698" t="s">
        <v>16547</v>
      </c>
    </row>
    <row r="3080" spans="1:8">
      <c r="A3080" s="183" t="s">
        <v>16546</v>
      </c>
      <c r="C3080" s="183">
        <v>26897</v>
      </c>
      <c r="H3080" s="183" t="s">
        <v>16548</v>
      </c>
    </row>
    <row r="3081" spans="1:8">
      <c r="A3081" s="183" t="s">
        <v>16549</v>
      </c>
      <c r="C3081" s="183">
        <v>37500</v>
      </c>
      <c r="D3081" s="700"/>
      <c r="H3081" s="183" t="s">
        <v>16550</v>
      </c>
    </row>
    <row r="3082" spans="1:8">
      <c r="A3082" s="183" t="s">
        <v>16551</v>
      </c>
      <c r="C3082" s="183">
        <v>10057</v>
      </c>
      <c r="H3082" s="183" t="s">
        <v>16552</v>
      </c>
    </row>
    <row r="3083" spans="1:8">
      <c r="A3083" s="183" t="s">
        <v>16553</v>
      </c>
      <c r="E3083" s="183">
        <v>60</v>
      </c>
      <c r="F3083" s="206">
        <v>1588</v>
      </c>
      <c r="G3083" s="183" t="s">
        <v>14826</v>
      </c>
      <c r="H3083" s="183" t="s">
        <v>16554</v>
      </c>
    </row>
    <row r="3084" spans="1:8" ht="297">
      <c r="A3084" s="183" t="s">
        <v>16555</v>
      </c>
      <c r="C3084" s="183">
        <v>62750</v>
      </c>
      <c r="D3084" s="183" t="s">
        <v>16556</v>
      </c>
      <c r="H3084" s="698" t="s">
        <v>16557</v>
      </c>
    </row>
    <row r="3085" spans="1:8">
      <c r="A3085" s="183" t="s">
        <v>16558</v>
      </c>
      <c r="C3085" s="183">
        <v>16458</v>
      </c>
      <c r="H3085" s="183" t="s">
        <v>16559</v>
      </c>
    </row>
    <row r="3086" spans="1:8">
      <c r="A3086" s="183" t="s">
        <v>16558</v>
      </c>
      <c r="E3086" s="206">
        <v>100</v>
      </c>
      <c r="F3086" s="206">
        <v>1488</v>
      </c>
      <c r="G3086" s="183" t="s">
        <v>14806</v>
      </c>
      <c r="H3086" s="183" t="s">
        <v>16543</v>
      </c>
    </row>
    <row r="3087" spans="1:8">
      <c r="A3087" s="183" t="s">
        <v>16560</v>
      </c>
      <c r="E3087" s="183">
        <v>44</v>
      </c>
      <c r="F3087" s="206">
        <v>1444</v>
      </c>
      <c r="G3087" s="183" t="s">
        <v>14826</v>
      </c>
      <c r="H3087" s="183" t="s">
        <v>16561</v>
      </c>
    </row>
    <row r="3088" spans="1:8">
      <c r="A3088" s="183" t="s">
        <v>16562</v>
      </c>
      <c r="E3088" s="183">
        <v>28</v>
      </c>
      <c r="F3088" s="206">
        <v>1416</v>
      </c>
      <c r="G3088" s="183" t="s">
        <v>14826</v>
      </c>
      <c r="H3088" s="183" t="s">
        <v>16563</v>
      </c>
    </row>
    <row r="3089" spans="1:8">
      <c r="A3089" s="183" t="s">
        <v>16564</v>
      </c>
      <c r="E3089" s="183">
        <v>100</v>
      </c>
      <c r="F3089" s="206">
        <v>1316</v>
      </c>
      <c r="G3089" s="183" t="s">
        <v>14806</v>
      </c>
      <c r="H3089" s="183" t="s">
        <v>16565</v>
      </c>
    </row>
    <row r="3090" spans="1:8">
      <c r="A3090" s="183" t="s">
        <v>16566</v>
      </c>
      <c r="C3090" s="183">
        <v>61454</v>
      </c>
      <c r="D3090" s="700"/>
      <c r="E3090" s="700"/>
      <c r="H3090" s="183" t="s">
        <v>16567</v>
      </c>
    </row>
    <row r="3091" spans="1:8">
      <c r="A3091" s="183" t="s">
        <v>16568</v>
      </c>
      <c r="E3091" s="206">
        <v>199</v>
      </c>
      <c r="F3091" s="206">
        <v>1117</v>
      </c>
      <c r="G3091" s="206" t="s">
        <v>14819</v>
      </c>
      <c r="H3091" s="183" t="s">
        <v>16569</v>
      </c>
    </row>
    <row r="3092" spans="1:8" ht="49.5">
      <c r="A3092" s="183" t="s">
        <v>16570</v>
      </c>
      <c r="C3092" s="183">
        <v>12000</v>
      </c>
      <c r="E3092" s="206"/>
      <c r="F3092" s="206"/>
      <c r="H3092" s="698" t="s">
        <v>16571</v>
      </c>
    </row>
    <row r="3093" spans="1:8">
      <c r="A3093" s="183" t="s">
        <v>16570</v>
      </c>
      <c r="C3093" s="183">
        <v>25330</v>
      </c>
      <c r="H3093" s="183" t="s">
        <v>16572</v>
      </c>
    </row>
    <row r="3094" spans="1:8">
      <c r="A3094" s="183" t="s">
        <v>16570</v>
      </c>
      <c r="D3094" s="183">
        <v>5000</v>
      </c>
      <c r="E3094" s="206"/>
      <c r="F3094" s="206">
        <v>6117</v>
      </c>
      <c r="H3094" s="183" t="s">
        <v>15569</v>
      </c>
    </row>
    <row r="3095" spans="1:8">
      <c r="A3095" s="183" t="s">
        <v>16570</v>
      </c>
      <c r="E3095" s="206">
        <v>1458</v>
      </c>
      <c r="F3095" s="206">
        <v>4659</v>
      </c>
      <c r="G3095" s="183" t="s">
        <v>14813</v>
      </c>
      <c r="H3095" s="183" t="s">
        <v>16573</v>
      </c>
    </row>
    <row r="3096" spans="1:8">
      <c r="A3096" s="183" t="s">
        <v>16570</v>
      </c>
      <c r="E3096" s="183">
        <v>28</v>
      </c>
      <c r="F3096" s="206">
        <v>4631</v>
      </c>
      <c r="G3096" s="183" t="s">
        <v>14826</v>
      </c>
      <c r="H3096" s="183" t="s">
        <v>16574</v>
      </c>
    </row>
    <row r="3097" spans="1:8">
      <c r="A3097" s="183" t="s">
        <v>16575</v>
      </c>
      <c r="E3097" s="183">
        <v>100</v>
      </c>
      <c r="F3097" s="206">
        <v>4531</v>
      </c>
      <c r="G3097" s="183" t="s">
        <v>14806</v>
      </c>
      <c r="H3097" s="183" t="s">
        <v>16576</v>
      </c>
    </row>
    <row r="3098" spans="1:8">
      <c r="A3098" s="183" t="s">
        <v>16575</v>
      </c>
      <c r="C3098" s="183">
        <v>26897</v>
      </c>
      <c r="H3098" s="183" t="s">
        <v>16577</v>
      </c>
    </row>
    <row r="3099" spans="1:8">
      <c r="A3099" s="183" t="s">
        <v>16575</v>
      </c>
      <c r="C3099" s="183">
        <v>12800</v>
      </c>
      <c r="D3099" s="700"/>
      <c r="H3099" s="183" t="s">
        <v>16578</v>
      </c>
    </row>
    <row r="3100" spans="1:8">
      <c r="A3100" s="183" t="s">
        <v>16579</v>
      </c>
      <c r="E3100" s="206">
        <v>280</v>
      </c>
      <c r="F3100" s="206">
        <v>4251</v>
      </c>
      <c r="G3100" s="183" t="s">
        <v>14844</v>
      </c>
      <c r="H3100" s="183" t="s">
        <v>16580</v>
      </c>
    </row>
    <row r="3101" spans="1:8">
      <c r="A3101" s="183" t="s">
        <v>16581</v>
      </c>
      <c r="E3101" s="206">
        <v>18</v>
      </c>
      <c r="F3101" s="206">
        <v>4233</v>
      </c>
      <c r="G3101" s="183" t="s">
        <v>14795</v>
      </c>
      <c r="H3101" s="183" t="s">
        <v>16582</v>
      </c>
    </row>
    <row r="3102" spans="1:8">
      <c r="A3102" s="183" t="s">
        <v>16581</v>
      </c>
      <c r="E3102" s="206">
        <v>285</v>
      </c>
      <c r="F3102" s="206">
        <v>3948</v>
      </c>
      <c r="G3102" s="183" t="s">
        <v>14806</v>
      </c>
      <c r="H3102" s="183" t="s">
        <v>16583</v>
      </c>
    </row>
    <row r="3103" spans="1:8">
      <c r="A3103" s="183" t="s">
        <v>16584</v>
      </c>
      <c r="E3103" s="206">
        <v>300</v>
      </c>
      <c r="F3103" s="206">
        <v>3648</v>
      </c>
      <c r="G3103" s="183" t="s">
        <v>14806</v>
      </c>
      <c r="H3103" s="183" t="s">
        <v>16583</v>
      </c>
    </row>
    <row r="3104" spans="1:8">
      <c r="A3104" s="183" t="s">
        <v>16581</v>
      </c>
      <c r="E3104" s="206">
        <v>95</v>
      </c>
      <c r="F3104" s="206">
        <v>3553</v>
      </c>
      <c r="G3104" s="183" t="s">
        <v>14806</v>
      </c>
      <c r="H3104" s="183" t="s">
        <v>16585</v>
      </c>
    </row>
    <row r="3105" spans="1:8">
      <c r="A3105" s="183" t="s">
        <v>16584</v>
      </c>
      <c r="E3105" s="206">
        <v>245</v>
      </c>
      <c r="F3105" s="206">
        <v>3308</v>
      </c>
      <c r="G3105" s="183" t="s">
        <v>14806</v>
      </c>
      <c r="H3105" s="183" t="s">
        <v>16586</v>
      </c>
    </row>
    <row r="3106" spans="1:8">
      <c r="A3106" s="183" t="s">
        <v>16587</v>
      </c>
      <c r="E3106" s="206">
        <v>1458</v>
      </c>
      <c r="F3106" s="206">
        <v>1850</v>
      </c>
      <c r="G3106" s="183" t="s">
        <v>14813</v>
      </c>
      <c r="H3106" s="183" t="s">
        <v>16588</v>
      </c>
    </row>
    <row r="3107" spans="1:8">
      <c r="A3107" s="183" t="s">
        <v>16589</v>
      </c>
      <c r="E3107" s="206">
        <v>92</v>
      </c>
      <c r="F3107" s="206">
        <v>1758</v>
      </c>
      <c r="G3107" s="183" t="s">
        <v>14826</v>
      </c>
      <c r="H3107" s="183" t="s">
        <v>16590</v>
      </c>
    </row>
    <row r="3108" spans="1:8">
      <c r="A3108" s="183" t="s">
        <v>16589</v>
      </c>
      <c r="E3108" s="183">
        <v>84</v>
      </c>
      <c r="F3108" s="206">
        <v>1674</v>
      </c>
      <c r="G3108" s="183" t="s">
        <v>14826</v>
      </c>
      <c r="H3108" s="183" t="s">
        <v>16591</v>
      </c>
    </row>
    <row r="3109" spans="1:8">
      <c r="A3109" s="183" t="s">
        <v>16592</v>
      </c>
      <c r="C3109" s="183">
        <v>17000</v>
      </c>
      <c r="H3109" s="183" t="s">
        <v>16593</v>
      </c>
    </row>
    <row r="3110" spans="1:8">
      <c r="A3110" s="183" t="s">
        <v>8205</v>
      </c>
      <c r="C3110" s="183">
        <v>61454</v>
      </c>
      <c r="D3110" s="700"/>
      <c r="E3110" s="700"/>
      <c r="H3110" s="183" t="s">
        <v>16594</v>
      </c>
    </row>
    <row r="3111" spans="1:8">
      <c r="A3111" s="183" t="s">
        <v>16595</v>
      </c>
      <c r="C3111" s="183">
        <v>15000</v>
      </c>
      <c r="D3111" s="700"/>
      <c r="H3111" s="183" t="s">
        <v>16596</v>
      </c>
    </row>
    <row r="3112" spans="1:8">
      <c r="A3112" s="183" t="s">
        <v>16595</v>
      </c>
      <c r="C3112" s="183">
        <v>26897</v>
      </c>
      <c r="H3112" s="183" t="s">
        <v>16597</v>
      </c>
    </row>
    <row r="3113" spans="1:8">
      <c r="A3113" s="183" t="s">
        <v>16598</v>
      </c>
      <c r="E3113" s="206">
        <v>48</v>
      </c>
      <c r="F3113" s="206">
        <v>1626</v>
      </c>
      <c r="G3113" s="183" t="s">
        <v>14806</v>
      </c>
      <c r="H3113" s="183" t="s">
        <v>16599</v>
      </c>
    </row>
    <row r="3114" spans="1:8">
      <c r="A3114" s="183" t="s">
        <v>16600</v>
      </c>
      <c r="C3114" s="183">
        <v>12314</v>
      </c>
      <c r="H3114" s="183" t="s">
        <v>16601</v>
      </c>
    </row>
    <row r="3115" spans="1:8">
      <c r="A3115" s="183" t="s">
        <v>16600</v>
      </c>
      <c r="C3115" s="183">
        <v>61454</v>
      </c>
      <c r="D3115" s="700"/>
      <c r="E3115" s="700"/>
      <c r="H3115" s="183" t="s">
        <v>16602</v>
      </c>
    </row>
    <row r="3116" spans="1:8">
      <c r="A3116" s="183" t="s">
        <v>8215</v>
      </c>
      <c r="E3116" s="183">
        <v>476</v>
      </c>
      <c r="F3116" s="206">
        <v>1150</v>
      </c>
      <c r="G3116" s="183" t="s">
        <v>14826</v>
      </c>
      <c r="H3116" s="183" t="s">
        <v>16603</v>
      </c>
    </row>
    <row r="3117" spans="1:8">
      <c r="A3117" s="183" t="s">
        <v>16604</v>
      </c>
      <c r="E3117" s="206">
        <v>199</v>
      </c>
      <c r="F3117" s="206">
        <v>951</v>
      </c>
      <c r="G3117" s="206" t="s">
        <v>14819</v>
      </c>
      <c r="H3117" s="183" t="s">
        <v>16605</v>
      </c>
    </row>
    <row r="3118" spans="1:8">
      <c r="A3118" s="183" t="s">
        <v>16606</v>
      </c>
      <c r="D3118" s="183">
        <v>5000</v>
      </c>
      <c r="E3118" s="206"/>
      <c r="F3118" s="206">
        <v>5951</v>
      </c>
      <c r="H3118" s="183" t="s">
        <v>14189</v>
      </c>
    </row>
    <row r="3119" spans="1:8">
      <c r="A3119" s="183" t="s">
        <v>16606</v>
      </c>
      <c r="E3119" s="206">
        <v>1458</v>
      </c>
      <c r="F3119" s="206">
        <v>4493</v>
      </c>
      <c r="G3119" s="183" t="s">
        <v>15273</v>
      </c>
      <c r="H3119" s="183" t="s">
        <v>16588</v>
      </c>
    </row>
    <row r="3120" spans="1:8">
      <c r="A3120" s="183" t="s">
        <v>16607</v>
      </c>
      <c r="E3120" s="206">
        <v>115</v>
      </c>
      <c r="F3120" s="206">
        <v>4378</v>
      </c>
      <c r="G3120" s="183" t="s">
        <v>14806</v>
      </c>
      <c r="H3120" s="183" t="s">
        <v>16608</v>
      </c>
    </row>
    <row r="3121" spans="1:8">
      <c r="A3121" s="183" t="s">
        <v>16607</v>
      </c>
      <c r="E3121" s="206">
        <v>135</v>
      </c>
      <c r="F3121" s="206">
        <v>4243</v>
      </c>
      <c r="G3121" s="183" t="s">
        <v>14806</v>
      </c>
      <c r="H3121" s="183" t="s">
        <v>16608</v>
      </c>
    </row>
    <row r="3122" spans="1:8">
      <c r="A3122" s="183" t="s">
        <v>16609</v>
      </c>
      <c r="C3122" s="183">
        <v>17000</v>
      </c>
      <c r="H3122" s="183" t="s">
        <v>16610</v>
      </c>
    </row>
    <row r="3123" spans="1:8">
      <c r="A3123" s="183" t="s">
        <v>16611</v>
      </c>
      <c r="C3123" s="183">
        <v>61454</v>
      </c>
      <c r="D3123" s="700"/>
      <c r="E3123" s="700"/>
      <c r="H3123" s="183" t="s">
        <v>16612</v>
      </c>
    </row>
    <row r="3124" spans="1:8">
      <c r="A3124" s="183" t="s">
        <v>16611</v>
      </c>
      <c r="C3124" s="183">
        <v>14000</v>
      </c>
      <c r="D3124" s="700"/>
      <c r="H3124" s="183" t="s">
        <v>16613</v>
      </c>
    </row>
    <row r="3125" spans="1:8">
      <c r="A3125" s="183" t="s">
        <v>16611</v>
      </c>
      <c r="C3125" s="183">
        <v>26897</v>
      </c>
      <c r="H3125" s="183" t="s">
        <v>16614</v>
      </c>
    </row>
    <row r="3126" spans="1:8">
      <c r="A3126" s="183" t="s">
        <v>16615</v>
      </c>
      <c r="C3126" s="183">
        <v>8534</v>
      </c>
      <c r="H3126" s="183" t="s">
        <v>16616</v>
      </c>
    </row>
    <row r="3127" spans="1:8" ht="330">
      <c r="A3127" s="183" t="s">
        <v>16617</v>
      </c>
      <c r="C3127" s="183">
        <v>196030</v>
      </c>
      <c r="H3127" s="698" t="s">
        <v>16618</v>
      </c>
    </row>
    <row r="3128" spans="1:8">
      <c r="A3128" s="183" t="s">
        <v>16619</v>
      </c>
      <c r="E3128" s="206">
        <v>250</v>
      </c>
      <c r="F3128" s="206">
        <v>3993</v>
      </c>
      <c r="G3128" s="183" t="s">
        <v>14806</v>
      </c>
      <c r="H3128" s="183" t="s">
        <v>16620</v>
      </c>
    </row>
    <row r="3129" spans="1:8">
      <c r="A3129" s="183" t="s">
        <v>16621</v>
      </c>
      <c r="E3129" s="206">
        <v>255</v>
      </c>
      <c r="F3129" s="206">
        <v>3738</v>
      </c>
      <c r="G3129" s="183" t="s">
        <v>14806</v>
      </c>
      <c r="H3129" s="183" t="s">
        <v>16622</v>
      </c>
    </row>
    <row r="3130" spans="1:8">
      <c r="A3130" s="183" t="s">
        <v>16623</v>
      </c>
      <c r="E3130" s="183">
        <v>35</v>
      </c>
      <c r="F3130" s="206">
        <v>3703</v>
      </c>
      <c r="G3130" s="183" t="s">
        <v>14826</v>
      </c>
      <c r="H3130" s="183" t="s">
        <v>16624</v>
      </c>
    </row>
    <row r="3131" spans="1:8">
      <c r="A3131" s="183" t="s">
        <v>16625</v>
      </c>
      <c r="E3131" s="206">
        <v>1458</v>
      </c>
      <c r="F3131" s="206">
        <v>2245</v>
      </c>
      <c r="G3131" s="183" t="s">
        <v>14813</v>
      </c>
      <c r="H3131" s="183" t="s">
        <v>16626</v>
      </c>
    </row>
    <row r="3132" spans="1:8">
      <c r="A3132" s="183" t="s">
        <v>16627</v>
      </c>
      <c r="C3132" s="183">
        <v>18000</v>
      </c>
      <c r="D3132" s="700"/>
      <c r="H3132" s="183" t="s">
        <v>16628</v>
      </c>
    </row>
    <row r="3133" spans="1:8">
      <c r="A3133" s="183" t="s">
        <v>16629</v>
      </c>
      <c r="C3133" s="183">
        <v>26897</v>
      </c>
      <c r="H3133" s="183" t="s">
        <v>16630</v>
      </c>
    </row>
    <row r="3134" spans="1:8">
      <c r="A3134" s="183" t="s">
        <v>16629</v>
      </c>
      <c r="C3134" s="183">
        <v>22362</v>
      </c>
      <c r="H3134" s="183" t="s">
        <v>16631</v>
      </c>
    </row>
    <row r="3135" spans="1:8" ht="49.5">
      <c r="A3135" s="183" t="s">
        <v>16629</v>
      </c>
      <c r="C3135" s="183">
        <v>30000</v>
      </c>
      <c r="E3135" s="206"/>
      <c r="F3135" s="206"/>
      <c r="H3135" s="698" t="s">
        <v>16632</v>
      </c>
    </row>
    <row r="3136" spans="1:8">
      <c r="A3136" s="183" t="s">
        <v>16633</v>
      </c>
      <c r="E3136" s="206">
        <v>18</v>
      </c>
      <c r="F3136" s="206">
        <v>2227</v>
      </c>
      <c r="G3136" s="183" t="s">
        <v>14795</v>
      </c>
      <c r="H3136" s="183" t="s">
        <v>16634</v>
      </c>
    </row>
    <row r="3137" spans="1:8">
      <c r="A3137" s="183" t="s">
        <v>16633</v>
      </c>
      <c r="E3137" s="183">
        <v>32</v>
      </c>
      <c r="F3137" s="206">
        <v>2195</v>
      </c>
      <c r="G3137" s="183" t="s">
        <v>14806</v>
      </c>
      <c r="H3137" s="183" t="s">
        <v>16635</v>
      </c>
    </row>
    <row r="3138" spans="1:8">
      <c r="A3138" s="183" t="s">
        <v>16636</v>
      </c>
      <c r="E3138" s="183">
        <v>84</v>
      </c>
      <c r="F3138" s="206">
        <v>2111</v>
      </c>
      <c r="G3138" s="183" t="s">
        <v>14826</v>
      </c>
      <c r="H3138" s="183" t="s">
        <v>16637</v>
      </c>
    </row>
    <row r="3139" spans="1:8">
      <c r="A3139" s="183" t="s">
        <v>16638</v>
      </c>
      <c r="C3139" s="183">
        <v>61454</v>
      </c>
      <c r="D3139" s="700"/>
      <c r="E3139" s="700"/>
      <c r="H3139" s="183" t="s">
        <v>16639</v>
      </c>
    </row>
    <row r="3140" spans="1:8">
      <c r="A3140" s="183" t="s">
        <v>16640</v>
      </c>
      <c r="E3140" s="183">
        <v>60</v>
      </c>
      <c r="F3140" s="206">
        <v>2051</v>
      </c>
      <c r="G3140" s="183" t="s">
        <v>14826</v>
      </c>
      <c r="H3140" s="183" t="s">
        <v>16641</v>
      </c>
    </row>
    <row r="3141" spans="1:8">
      <c r="A3141" s="183" t="s">
        <v>16642</v>
      </c>
      <c r="E3141" s="183">
        <v>60</v>
      </c>
      <c r="F3141" s="206">
        <v>1991</v>
      </c>
      <c r="G3141" s="183" t="s">
        <v>14826</v>
      </c>
      <c r="H3141" s="183" t="s">
        <v>16643</v>
      </c>
    </row>
    <row r="3142" spans="1:8">
      <c r="A3142" s="183" t="s">
        <v>16642</v>
      </c>
      <c r="E3142" s="206">
        <v>366</v>
      </c>
      <c r="F3142" s="206">
        <v>1625</v>
      </c>
      <c r="G3142" s="183" t="s">
        <v>14856</v>
      </c>
      <c r="H3142" s="183" t="s">
        <v>16644</v>
      </c>
    </row>
    <row r="3143" spans="1:8">
      <c r="A3143" s="183" t="s">
        <v>16645</v>
      </c>
      <c r="C3143" s="183">
        <v>10000</v>
      </c>
      <c r="D3143" s="700"/>
      <c r="E3143" s="700"/>
      <c r="H3143" s="183" t="s">
        <v>16646</v>
      </c>
    </row>
    <row r="3144" spans="1:8">
      <c r="A3144" s="183" t="s">
        <v>8253</v>
      </c>
      <c r="E3144" s="206">
        <v>1458</v>
      </c>
      <c r="F3144" s="206">
        <v>167</v>
      </c>
      <c r="G3144" s="183" t="s">
        <v>14813</v>
      </c>
      <c r="H3144" s="183" t="s">
        <v>16647</v>
      </c>
    </row>
    <row r="3145" spans="1:8">
      <c r="A3145" s="183" t="s">
        <v>8253</v>
      </c>
      <c r="D3145" s="183">
        <v>5000</v>
      </c>
      <c r="E3145" s="206"/>
      <c r="F3145" s="206">
        <v>5167</v>
      </c>
      <c r="H3145" s="183" t="s">
        <v>14189</v>
      </c>
    </row>
    <row r="3146" spans="1:8">
      <c r="A3146" s="183" t="s">
        <v>8253</v>
      </c>
      <c r="E3146" s="183">
        <v>74</v>
      </c>
      <c r="F3146" s="206">
        <v>5093</v>
      </c>
      <c r="G3146" s="183" t="s">
        <v>14826</v>
      </c>
      <c r="H3146" s="183" t="s">
        <v>16111</v>
      </c>
    </row>
    <row r="3147" spans="1:8">
      <c r="A3147" s="183" t="s">
        <v>16648</v>
      </c>
      <c r="E3147" s="206">
        <v>135</v>
      </c>
      <c r="F3147" s="206">
        <v>4958</v>
      </c>
      <c r="G3147" s="183" t="s">
        <v>14806</v>
      </c>
      <c r="H3147" s="183" t="s">
        <v>16649</v>
      </c>
    </row>
    <row r="3148" spans="1:8">
      <c r="A3148" s="183" t="s">
        <v>16648</v>
      </c>
      <c r="E3148" s="206">
        <v>210</v>
      </c>
      <c r="F3148" s="206">
        <v>4748</v>
      </c>
      <c r="G3148" s="183" t="s">
        <v>14806</v>
      </c>
      <c r="H3148" s="183" t="s">
        <v>16649</v>
      </c>
    </row>
    <row r="3149" spans="1:8">
      <c r="A3149" s="183" t="s">
        <v>16650</v>
      </c>
      <c r="E3149" s="206">
        <v>189</v>
      </c>
      <c r="F3149" s="206">
        <v>4559</v>
      </c>
      <c r="G3149" s="206" t="s">
        <v>14819</v>
      </c>
      <c r="H3149" s="183" t="s">
        <v>16651</v>
      </c>
    </row>
    <row r="3150" spans="1:8">
      <c r="A3150" s="183" t="s">
        <v>16652</v>
      </c>
      <c r="C3150" s="183">
        <v>17000</v>
      </c>
      <c r="H3150" s="183" t="s">
        <v>16653</v>
      </c>
    </row>
    <row r="3151" spans="1:8">
      <c r="A3151" s="183" t="s">
        <v>16654</v>
      </c>
      <c r="E3151" s="183">
        <v>28</v>
      </c>
      <c r="F3151" s="206">
        <v>4531</v>
      </c>
      <c r="G3151" s="183" t="s">
        <v>14826</v>
      </c>
      <c r="H3151" s="183" t="s">
        <v>16655</v>
      </c>
    </row>
    <row r="3152" spans="1:8">
      <c r="A3152" s="183" t="s">
        <v>16656</v>
      </c>
      <c r="C3152" s="183">
        <v>18000</v>
      </c>
      <c r="D3152" s="700"/>
      <c r="H3152" s="183" t="s">
        <v>16657</v>
      </c>
    </row>
    <row r="3153" spans="1:8">
      <c r="A3153" s="183" t="s">
        <v>16656</v>
      </c>
      <c r="C3153" s="183">
        <v>29647</v>
      </c>
      <c r="H3153" s="183" t="s">
        <v>16658</v>
      </c>
    </row>
    <row r="3154" spans="1:8">
      <c r="A3154" s="183" t="s">
        <v>16659</v>
      </c>
      <c r="C3154" s="183">
        <v>31556</v>
      </c>
      <c r="H3154" s="183" t="s">
        <v>16660</v>
      </c>
    </row>
    <row r="3155" spans="1:8" ht="198">
      <c r="A3155" s="183" t="s">
        <v>16661</v>
      </c>
      <c r="C3155" s="183">
        <v>20030</v>
      </c>
      <c r="H3155" s="698" t="s">
        <v>16662</v>
      </c>
    </row>
    <row r="3156" spans="1:8">
      <c r="A3156" s="183" t="s">
        <v>16663</v>
      </c>
      <c r="E3156" s="183">
        <v>196</v>
      </c>
      <c r="F3156" s="206">
        <v>4335</v>
      </c>
      <c r="G3156" s="183" t="s">
        <v>14826</v>
      </c>
      <c r="H3156" s="183" t="s">
        <v>16664</v>
      </c>
    </row>
    <row r="3157" spans="1:8">
      <c r="A3157" s="183" t="s">
        <v>8273</v>
      </c>
      <c r="E3157" s="183">
        <v>89</v>
      </c>
      <c r="F3157" s="206">
        <v>4246</v>
      </c>
      <c r="G3157" s="183" t="s">
        <v>14795</v>
      </c>
      <c r="H3157" s="183" t="s">
        <v>13986</v>
      </c>
    </row>
    <row r="3158" spans="1:8">
      <c r="A3158" s="183" t="s">
        <v>16665</v>
      </c>
      <c r="C3158" s="183">
        <v>10000</v>
      </c>
      <c r="D3158" s="700">
        <v>10000</v>
      </c>
      <c r="E3158" s="700"/>
      <c r="H3158" s="183" t="s">
        <v>16666</v>
      </c>
    </row>
    <row r="3159" spans="1:8">
      <c r="A3159" s="183" t="s">
        <v>16667</v>
      </c>
      <c r="E3159" s="206">
        <v>364</v>
      </c>
      <c r="F3159" s="206">
        <v>3882</v>
      </c>
      <c r="G3159" s="183" t="s">
        <v>14844</v>
      </c>
      <c r="H3159" s="183" t="s">
        <v>16668</v>
      </c>
    </row>
    <row r="3160" spans="1:8">
      <c r="A3160" s="183" t="s">
        <v>16669</v>
      </c>
      <c r="C3160" s="183">
        <v>8000</v>
      </c>
      <c r="D3160" s="700">
        <v>2000</v>
      </c>
      <c r="E3160" s="700"/>
      <c r="H3160" s="183" t="s">
        <v>16670</v>
      </c>
    </row>
    <row r="3161" spans="1:8" ht="49.5">
      <c r="A3161" s="183" t="s">
        <v>16671</v>
      </c>
      <c r="C3161" s="183">
        <v>16000</v>
      </c>
      <c r="E3161" s="206"/>
      <c r="F3161" s="206"/>
      <c r="H3161" s="698" t="s">
        <v>16672</v>
      </c>
    </row>
    <row r="3162" spans="1:8">
      <c r="A3162" s="183" t="s">
        <v>16673</v>
      </c>
      <c r="E3162" s="206">
        <v>1458</v>
      </c>
      <c r="F3162" s="206">
        <v>2424</v>
      </c>
      <c r="G3162" s="183" t="s">
        <v>14813</v>
      </c>
      <c r="H3162" s="183" t="s">
        <v>16674</v>
      </c>
    </row>
    <row r="3163" spans="1:8" ht="264">
      <c r="A3163" s="183" t="s">
        <v>16675</v>
      </c>
      <c r="C3163" s="183">
        <v>277060</v>
      </c>
      <c r="H3163" s="698" t="s">
        <v>16676</v>
      </c>
    </row>
    <row r="3164" spans="1:8">
      <c r="A3164" s="183" t="s">
        <v>8286</v>
      </c>
      <c r="E3164" s="206">
        <v>18</v>
      </c>
      <c r="F3164" s="206">
        <v>2406</v>
      </c>
      <c r="G3164" s="183" t="s">
        <v>15344</v>
      </c>
      <c r="H3164" s="183" t="s">
        <v>16677</v>
      </c>
    </row>
    <row r="3165" spans="1:8">
      <c r="A3165" s="183" t="s">
        <v>8286</v>
      </c>
      <c r="E3165" s="183">
        <v>32</v>
      </c>
      <c r="F3165" s="206">
        <v>2374</v>
      </c>
      <c r="G3165" s="183" t="s">
        <v>14806</v>
      </c>
      <c r="H3165" s="183" t="s">
        <v>16635</v>
      </c>
    </row>
    <row r="3166" spans="1:8">
      <c r="A3166" s="183" t="s">
        <v>8286</v>
      </c>
      <c r="E3166" s="206">
        <v>115</v>
      </c>
      <c r="F3166" s="206">
        <v>2259</v>
      </c>
      <c r="G3166" s="183" t="s">
        <v>14795</v>
      </c>
      <c r="H3166" s="183" t="s">
        <v>16678</v>
      </c>
    </row>
    <row r="3167" spans="1:8">
      <c r="A3167" s="183" t="s">
        <v>8286</v>
      </c>
      <c r="C3167" s="183">
        <v>2000</v>
      </c>
      <c r="D3167" s="700"/>
      <c r="E3167" s="700"/>
      <c r="H3167" s="183" t="s">
        <v>16679</v>
      </c>
    </row>
    <row r="3168" spans="1:8">
      <c r="A3168" s="183" t="s">
        <v>8286</v>
      </c>
      <c r="C3168" s="183">
        <v>61454</v>
      </c>
      <c r="D3168" s="700"/>
      <c r="E3168" s="700"/>
      <c r="H3168" s="183" t="s">
        <v>16680</v>
      </c>
    </row>
    <row r="3169" spans="1:8">
      <c r="A3169" s="183" t="s">
        <v>16681</v>
      </c>
      <c r="E3169" s="183">
        <v>200</v>
      </c>
      <c r="F3169" s="206">
        <v>2059</v>
      </c>
      <c r="G3169" s="183" t="s">
        <v>14806</v>
      </c>
      <c r="H3169" s="183" t="s">
        <v>16682</v>
      </c>
    </row>
    <row r="3170" spans="1:8">
      <c r="A3170" s="183" t="s">
        <v>16681</v>
      </c>
      <c r="C3170" s="183">
        <v>17000</v>
      </c>
      <c r="H3170" s="183" t="s">
        <v>16683</v>
      </c>
    </row>
    <row r="3171" spans="1:8">
      <c r="A3171" s="183" t="s">
        <v>16684</v>
      </c>
      <c r="C3171" s="183">
        <v>19000</v>
      </c>
      <c r="D3171" s="700"/>
      <c r="H3171" s="183" t="s">
        <v>16685</v>
      </c>
    </row>
    <row r="3172" spans="1:8">
      <c r="A3172" s="183" t="s">
        <v>16684</v>
      </c>
      <c r="C3172" s="183">
        <v>29647</v>
      </c>
      <c r="H3172" s="183" t="s">
        <v>16686</v>
      </c>
    </row>
    <row r="3173" spans="1:8">
      <c r="A3173" s="183" t="s">
        <v>16684</v>
      </c>
      <c r="E3173" s="206">
        <v>1507</v>
      </c>
      <c r="F3173" s="206">
        <v>552</v>
      </c>
      <c r="G3173" s="206" t="s">
        <v>16687</v>
      </c>
      <c r="H3173" s="183" t="s">
        <v>16688</v>
      </c>
    </row>
    <row r="3174" spans="1:8">
      <c r="A3174" s="183" t="s">
        <v>16689</v>
      </c>
      <c r="C3174" s="183">
        <v>28440</v>
      </c>
      <c r="H3174" s="183" t="s">
        <v>16690</v>
      </c>
    </row>
    <row r="3175" spans="1:8">
      <c r="A3175" s="183" t="s">
        <v>16691</v>
      </c>
      <c r="C3175" s="183">
        <v>61454</v>
      </c>
      <c r="D3175" s="700"/>
      <c r="E3175" s="700"/>
      <c r="H3175" s="183" t="s">
        <v>16692</v>
      </c>
    </row>
    <row r="3176" spans="1:8">
      <c r="A3176" s="183" t="s">
        <v>16693</v>
      </c>
      <c r="D3176" s="183">
        <v>5000</v>
      </c>
      <c r="E3176" s="206"/>
      <c r="F3176" s="206">
        <v>5552</v>
      </c>
      <c r="H3176" s="183" t="s">
        <v>14189</v>
      </c>
    </row>
    <row r="3177" spans="1:8">
      <c r="A3177" s="183" t="s">
        <v>16693</v>
      </c>
      <c r="E3177" s="206">
        <v>220</v>
      </c>
      <c r="F3177" s="206">
        <v>5332</v>
      </c>
      <c r="G3177" s="183" t="s">
        <v>14806</v>
      </c>
      <c r="H3177" s="183" t="s">
        <v>16694</v>
      </c>
    </row>
    <row r="3178" spans="1:8">
      <c r="A3178" s="183" t="s">
        <v>16693</v>
      </c>
      <c r="E3178" s="206">
        <v>190</v>
      </c>
      <c r="F3178" s="206">
        <v>5142</v>
      </c>
      <c r="G3178" s="183" t="s">
        <v>15309</v>
      </c>
      <c r="H3178" s="183" t="s">
        <v>16694</v>
      </c>
    </row>
    <row r="3179" spans="1:8">
      <c r="A3179" s="183" t="s">
        <v>16695</v>
      </c>
      <c r="E3179" s="206">
        <v>1458</v>
      </c>
      <c r="F3179" s="206">
        <v>3684</v>
      </c>
      <c r="G3179" s="183" t="s">
        <v>14813</v>
      </c>
      <c r="H3179" s="183" t="s">
        <v>16696</v>
      </c>
    </row>
    <row r="3180" spans="1:8" ht="33">
      <c r="A3180" s="183" t="s">
        <v>16697</v>
      </c>
      <c r="C3180" s="183">
        <v>6000</v>
      </c>
      <c r="F3180" s="206"/>
      <c r="H3180" s="698" t="s">
        <v>16698</v>
      </c>
    </row>
    <row r="3181" spans="1:8">
      <c r="A3181" s="183" t="s">
        <v>16699</v>
      </c>
      <c r="E3181" s="206">
        <v>79</v>
      </c>
      <c r="F3181" s="206">
        <v>3605</v>
      </c>
      <c r="G3181" s="183" t="s">
        <v>14795</v>
      </c>
      <c r="H3181" s="183" t="s">
        <v>13954</v>
      </c>
    </row>
    <row r="3182" spans="1:8">
      <c r="A3182" s="183" t="s">
        <v>16700</v>
      </c>
      <c r="C3182" s="183">
        <v>17000</v>
      </c>
      <c r="H3182" s="183" t="s">
        <v>16701</v>
      </c>
    </row>
    <row r="3183" spans="1:8">
      <c r="A3183" s="183" t="s">
        <v>16702</v>
      </c>
      <c r="C3183" s="183">
        <v>53000</v>
      </c>
      <c r="D3183" s="700"/>
      <c r="H3183" s="183" t="s">
        <v>16703</v>
      </c>
    </row>
    <row r="3184" spans="1:8">
      <c r="A3184" s="183" t="s">
        <v>16702</v>
      </c>
      <c r="C3184" s="183">
        <v>29647</v>
      </c>
      <c r="H3184" s="183" t="s">
        <v>16704</v>
      </c>
    </row>
    <row r="3185" spans="1:8">
      <c r="A3185" s="183" t="s">
        <v>16705</v>
      </c>
      <c r="C3185" s="183">
        <v>61454</v>
      </c>
      <c r="D3185" s="700"/>
      <c r="E3185" s="700"/>
      <c r="H3185" s="183" t="s">
        <v>16706</v>
      </c>
    </row>
    <row r="3186" spans="1:8">
      <c r="A3186" s="183" t="s">
        <v>16705</v>
      </c>
      <c r="E3186" s="206">
        <v>189</v>
      </c>
      <c r="F3186" s="206">
        <v>3416</v>
      </c>
      <c r="G3186" s="206" t="s">
        <v>14819</v>
      </c>
      <c r="H3186" s="183" t="s">
        <v>16707</v>
      </c>
    </row>
    <row r="3187" spans="1:8">
      <c r="A3187" s="183" t="s">
        <v>16708</v>
      </c>
      <c r="E3187" s="206">
        <v>265</v>
      </c>
      <c r="F3187" s="206">
        <v>3151</v>
      </c>
      <c r="G3187" s="183" t="s">
        <v>14806</v>
      </c>
      <c r="H3187" s="183" t="s">
        <v>16709</v>
      </c>
    </row>
    <row r="3188" spans="1:8">
      <c r="A3188" s="183" t="s">
        <v>16710</v>
      </c>
      <c r="E3188" s="206">
        <v>320</v>
      </c>
      <c r="F3188" s="206">
        <v>2831</v>
      </c>
      <c r="G3188" s="183" t="s">
        <v>15309</v>
      </c>
      <c r="H3188" s="183" t="s">
        <v>16709</v>
      </c>
    </row>
    <row r="3189" spans="1:8">
      <c r="A3189" s="183" t="s">
        <v>16711</v>
      </c>
      <c r="E3189" s="206">
        <v>1458</v>
      </c>
      <c r="F3189" s="206">
        <v>1373</v>
      </c>
      <c r="G3189" s="183" t="s">
        <v>14813</v>
      </c>
      <c r="H3189" s="183" t="s">
        <v>16712</v>
      </c>
    </row>
    <row r="3190" spans="1:8">
      <c r="A3190" s="183" t="s">
        <v>16713</v>
      </c>
      <c r="C3190" s="183">
        <v>17000</v>
      </c>
      <c r="H3190" s="183" t="s">
        <v>16714</v>
      </c>
    </row>
    <row r="3191" spans="1:8">
      <c r="A3191" s="183" t="s">
        <v>16715</v>
      </c>
      <c r="E3191" s="206">
        <v>18</v>
      </c>
      <c r="F3191" s="206">
        <v>1355</v>
      </c>
      <c r="G3191" s="183" t="s">
        <v>14795</v>
      </c>
      <c r="H3191" s="183" t="s">
        <v>16716</v>
      </c>
    </row>
    <row r="3192" spans="1:8">
      <c r="A3192" s="183" t="s">
        <v>16717</v>
      </c>
      <c r="C3192" s="183">
        <v>29647</v>
      </c>
      <c r="H3192" s="183" t="s">
        <v>16718</v>
      </c>
    </row>
    <row r="3193" spans="1:8">
      <c r="A3193" s="183" t="s">
        <v>16719</v>
      </c>
      <c r="C3193" s="183">
        <v>17624</v>
      </c>
      <c r="H3193" s="183" t="s">
        <v>16720</v>
      </c>
    </row>
    <row r="3194" spans="1:8">
      <c r="A3194" s="183" t="s">
        <v>16719</v>
      </c>
      <c r="E3194" s="183">
        <v>196</v>
      </c>
      <c r="F3194" s="206">
        <v>1159</v>
      </c>
      <c r="G3194" s="183" t="s">
        <v>14826</v>
      </c>
      <c r="H3194" s="183" t="s">
        <v>16664</v>
      </c>
    </row>
    <row r="3195" spans="1:8">
      <c r="A3195" s="183" t="s">
        <v>16721</v>
      </c>
      <c r="C3195" s="183">
        <v>61454</v>
      </c>
      <c r="D3195" s="700"/>
      <c r="E3195" s="700"/>
      <c r="H3195" s="183" t="s">
        <v>16722</v>
      </c>
    </row>
    <row r="3196" spans="1:8">
      <c r="A3196" s="183" t="s">
        <v>16721</v>
      </c>
      <c r="C3196" s="183">
        <v>4515</v>
      </c>
      <c r="H3196" s="183" t="s">
        <v>16723</v>
      </c>
    </row>
    <row r="3197" spans="1:8">
      <c r="A3197" s="183" t="s">
        <v>16724</v>
      </c>
      <c r="E3197" s="206">
        <v>195</v>
      </c>
      <c r="F3197" s="206">
        <v>964</v>
      </c>
      <c r="G3197" s="183" t="s">
        <v>14806</v>
      </c>
      <c r="H3197" s="183" t="s">
        <v>16725</v>
      </c>
    </row>
    <row r="3198" spans="1:8">
      <c r="A3198" s="183" t="s">
        <v>16726</v>
      </c>
      <c r="E3198" s="206">
        <v>20</v>
      </c>
      <c r="F3198" s="206">
        <v>944</v>
      </c>
      <c r="G3198" s="183" t="s">
        <v>14806</v>
      </c>
      <c r="H3198" s="183" t="s">
        <v>16192</v>
      </c>
    </row>
    <row r="3199" spans="1:8">
      <c r="A3199" s="183" t="s">
        <v>16727</v>
      </c>
      <c r="D3199" s="183">
        <v>5000</v>
      </c>
      <c r="E3199" s="206"/>
      <c r="F3199" s="206">
        <v>5944</v>
      </c>
      <c r="H3199" s="183" t="s">
        <v>14189</v>
      </c>
    </row>
    <row r="3200" spans="1:8">
      <c r="A3200" s="183" t="s">
        <v>16727</v>
      </c>
      <c r="E3200" s="206">
        <v>1458</v>
      </c>
      <c r="F3200" s="206">
        <v>4486</v>
      </c>
      <c r="G3200" s="183" t="s">
        <v>14813</v>
      </c>
      <c r="H3200" s="183" t="s">
        <v>16728</v>
      </c>
    </row>
    <row r="3201" spans="1:8">
      <c r="A3201" s="183" t="s">
        <v>16729</v>
      </c>
      <c r="E3201" s="183">
        <v>179</v>
      </c>
      <c r="F3201" s="206">
        <v>4307</v>
      </c>
      <c r="G3201" s="183" t="s">
        <v>14795</v>
      </c>
      <c r="H3201" s="183" t="s">
        <v>13986</v>
      </c>
    </row>
    <row r="3202" spans="1:8">
      <c r="A3202" s="183" t="s">
        <v>16730</v>
      </c>
      <c r="E3202" s="183">
        <v>44</v>
      </c>
      <c r="F3202" s="206">
        <v>4263</v>
      </c>
      <c r="G3202" s="183" t="s">
        <v>14826</v>
      </c>
      <c r="H3202" s="183" t="s">
        <v>16731</v>
      </c>
    </row>
    <row r="3203" spans="1:8">
      <c r="A3203" s="183" t="s">
        <v>16732</v>
      </c>
      <c r="C3203" s="183">
        <v>17000</v>
      </c>
      <c r="H3203" s="183" t="s">
        <v>16733</v>
      </c>
    </row>
    <row r="3204" spans="1:8">
      <c r="A3204" s="183" t="s">
        <v>16734</v>
      </c>
      <c r="C3204" s="183">
        <v>29647</v>
      </c>
      <c r="H3204" s="183" t="s">
        <v>16735</v>
      </c>
    </row>
    <row r="3205" spans="1:8">
      <c r="A3205" s="183" t="s">
        <v>16736</v>
      </c>
      <c r="C3205" s="183">
        <v>61454</v>
      </c>
      <c r="D3205" s="700"/>
      <c r="E3205" s="700"/>
      <c r="H3205" s="183" t="s">
        <v>16737</v>
      </c>
    </row>
    <row r="3206" spans="1:8">
      <c r="A3206" s="183" t="s">
        <v>16736</v>
      </c>
      <c r="C3206" s="183">
        <v>21491</v>
      </c>
      <c r="H3206" s="183" t="s">
        <v>16738</v>
      </c>
    </row>
    <row r="3207" spans="1:8">
      <c r="A3207" s="183" t="s">
        <v>16739</v>
      </c>
      <c r="E3207" s="206">
        <v>189</v>
      </c>
      <c r="F3207" s="206">
        <v>4074</v>
      </c>
      <c r="G3207" s="206" t="s">
        <v>14819</v>
      </c>
      <c r="H3207" s="183" t="s">
        <v>16740</v>
      </c>
    </row>
    <row r="3208" spans="1:8">
      <c r="A3208" s="183" t="s">
        <v>16741</v>
      </c>
      <c r="E3208" s="183">
        <v>56</v>
      </c>
      <c r="F3208" s="206">
        <v>4018</v>
      </c>
      <c r="G3208" s="183" t="s">
        <v>14826</v>
      </c>
      <c r="H3208" s="183" t="s">
        <v>16742</v>
      </c>
    </row>
    <row r="3209" spans="1:8">
      <c r="A3209" s="183" t="s">
        <v>16741</v>
      </c>
      <c r="E3209" s="206">
        <v>1458</v>
      </c>
      <c r="F3209" s="206">
        <v>2560</v>
      </c>
      <c r="G3209" s="183" t="s">
        <v>14813</v>
      </c>
      <c r="H3209" s="183" t="s">
        <v>16743</v>
      </c>
    </row>
    <row r="3210" spans="1:8">
      <c r="A3210" s="183" t="s">
        <v>16744</v>
      </c>
      <c r="E3210" s="206">
        <v>18</v>
      </c>
      <c r="F3210" s="206">
        <v>2542</v>
      </c>
      <c r="G3210" s="183" t="s">
        <v>14795</v>
      </c>
      <c r="H3210" s="183" t="s">
        <v>16745</v>
      </c>
    </row>
    <row r="3211" spans="1:8">
      <c r="A3211" s="183" t="s">
        <v>16746</v>
      </c>
      <c r="E3211" s="183">
        <v>60</v>
      </c>
      <c r="F3211" s="206">
        <v>2482</v>
      </c>
      <c r="G3211" s="183" t="s">
        <v>14826</v>
      </c>
      <c r="H3211" s="183" t="s">
        <v>16747</v>
      </c>
    </row>
    <row r="3212" spans="1:8">
      <c r="A3212" s="183" t="s">
        <v>16748</v>
      </c>
      <c r="E3212" s="206">
        <v>200</v>
      </c>
      <c r="F3212" s="206">
        <v>2282</v>
      </c>
      <c r="G3212" s="183" t="s">
        <v>14806</v>
      </c>
      <c r="H3212" s="183" t="s">
        <v>16223</v>
      </c>
    </row>
    <row r="3213" spans="1:8">
      <c r="A3213" s="183" t="s">
        <v>16748</v>
      </c>
      <c r="C3213" s="183">
        <v>18000</v>
      </c>
      <c r="D3213" s="700"/>
      <c r="H3213" s="183" t="s">
        <v>16749</v>
      </c>
    </row>
    <row r="3214" spans="1:8">
      <c r="A3214" s="183" t="s">
        <v>16748</v>
      </c>
      <c r="C3214" s="183">
        <v>29647</v>
      </c>
      <c r="H3214" s="183" t="s">
        <v>16750</v>
      </c>
    </row>
    <row r="3215" spans="1:8">
      <c r="A3215" s="183" t="s">
        <v>16751</v>
      </c>
      <c r="E3215" s="183">
        <v>28</v>
      </c>
      <c r="F3215" s="206">
        <v>2254</v>
      </c>
      <c r="G3215" s="183" t="s">
        <v>14826</v>
      </c>
      <c r="H3215" s="183" t="s">
        <v>16752</v>
      </c>
    </row>
    <row r="3216" spans="1:8" ht="49.5">
      <c r="A3216" s="183" t="s">
        <v>16753</v>
      </c>
      <c r="C3216" s="183">
        <v>30000</v>
      </c>
      <c r="H3216" s="698" t="s">
        <v>16754</v>
      </c>
    </row>
    <row r="3217" spans="1:8">
      <c r="A3217" s="183" t="s">
        <v>16755</v>
      </c>
      <c r="E3217" s="183">
        <v>44</v>
      </c>
      <c r="F3217" s="206">
        <v>2210</v>
      </c>
      <c r="G3217" s="183" t="s">
        <v>14826</v>
      </c>
      <c r="H3217" s="183" t="s">
        <v>16756</v>
      </c>
    </row>
    <row r="3218" spans="1:8">
      <c r="A3218" s="183" t="s">
        <v>16757</v>
      </c>
      <c r="E3218" s="206">
        <v>250</v>
      </c>
      <c r="F3218" s="206">
        <v>1960</v>
      </c>
      <c r="G3218" s="183" t="s">
        <v>14806</v>
      </c>
      <c r="H3218" s="183" t="s">
        <v>16758</v>
      </c>
    </row>
    <row r="3219" spans="1:8">
      <c r="A3219" s="183" t="s">
        <v>16757</v>
      </c>
      <c r="E3219" s="206">
        <v>55</v>
      </c>
      <c r="F3219" s="206">
        <v>1905</v>
      </c>
      <c r="G3219" s="183" t="s">
        <v>14806</v>
      </c>
      <c r="H3219" s="183" t="s">
        <v>16759</v>
      </c>
    </row>
    <row r="3220" spans="1:8">
      <c r="A3220" s="183" t="s">
        <v>16757</v>
      </c>
      <c r="E3220" s="206">
        <v>70</v>
      </c>
      <c r="F3220" s="206">
        <v>1835</v>
      </c>
      <c r="G3220" s="183" t="s">
        <v>14806</v>
      </c>
      <c r="H3220" s="183" t="s">
        <v>16760</v>
      </c>
    </row>
    <row r="3221" spans="1:8">
      <c r="A3221" s="183" t="s">
        <v>16757</v>
      </c>
      <c r="E3221" s="206">
        <v>235</v>
      </c>
      <c r="F3221" s="206">
        <v>1600</v>
      </c>
      <c r="G3221" s="183" t="s">
        <v>15309</v>
      </c>
      <c r="H3221" s="183" t="s">
        <v>16761</v>
      </c>
    </row>
    <row r="3222" spans="1:8">
      <c r="A3222" s="183" t="s">
        <v>16762</v>
      </c>
      <c r="E3222" s="206">
        <v>225</v>
      </c>
      <c r="F3222" s="206">
        <v>1375</v>
      </c>
      <c r="G3222" s="183" t="s">
        <v>14806</v>
      </c>
      <c r="H3222" s="183" t="s">
        <v>16763</v>
      </c>
    </row>
    <row r="3223" spans="1:8">
      <c r="A3223" s="183" t="s">
        <v>16762</v>
      </c>
      <c r="E3223" s="206">
        <v>245</v>
      </c>
      <c r="F3223" s="206">
        <v>1130</v>
      </c>
      <c r="G3223" s="183" t="s">
        <v>15309</v>
      </c>
      <c r="H3223" s="183" t="s">
        <v>16763</v>
      </c>
    </row>
    <row r="3224" spans="1:8">
      <c r="A3224" s="183" t="s">
        <v>16764</v>
      </c>
      <c r="D3224" s="183">
        <v>5000</v>
      </c>
      <c r="E3224" s="206"/>
      <c r="F3224" s="206">
        <v>6130</v>
      </c>
      <c r="H3224" s="183" t="s">
        <v>14189</v>
      </c>
    </row>
    <row r="3225" spans="1:8">
      <c r="A3225" s="183" t="s">
        <v>16765</v>
      </c>
      <c r="E3225" s="206">
        <v>1458</v>
      </c>
      <c r="F3225" s="206">
        <v>4672</v>
      </c>
      <c r="G3225" s="183" t="s">
        <v>14813</v>
      </c>
      <c r="H3225" s="183" t="s">
        <v>16766</v>
      </c>
    </row>
    <row r="3226" spans="1:8">
      <c r="A3226" s="183" t="s">
        <v>16764</v>
      </c>
      <c r="E3226" s="206">
        <v>178</v>
      </c>
      <c r="F3226" s="206">
        <v>4494</v>
      </c>
      <c r="G3226" s="206" t="s">
        <v>14819</v>
      </c>
      <c r="H3226" s="183" t="s">
        <v>16767</v>
      </c>
    </row>
    <row r="3227" spans="1:8">
      <c r="A3227" s="183" t="s">
        <v>16768</v>
      </c>
      <c r="E3227" s="206">
        <v>300</v>
      </c>
      <c r="F3227" s="206">
        <v>4184</v>
      </c>
      <c r="G3227" s="183" t="s">
        <v>14806</v>
      </c>
      <c r="H3227" s="183" t="s">
        <v>16758</v>
      </c>
    </row>
    <row r="3228" spans="1:8">
      <c r="A3228" s="183" t="s">
        <v>16768</v>
      </c>
      <c r="E3228" s="206">
        <v>290</v>
      </c>
      <c r="F3228" s="206">
        <v>3894</v>
      </c>
      <c r="G3228" s="183" t="s">
        <v>14806</v>
      </c>
      <c r="H3228" s="183" t="s">
        <v>16759</v>
      </c>
    </row>
    <row r="3229" spans="1:8">
      <c r="E3229" s="206"/>
      <c r="F3229" s="206"/>
      <c r="H3229" s="700" t="s">
        <v>16769</v>
      </c>
    </row>
    <row r="3230" spans="1:8">
      <c r="A3230" s="183" t="s">
        <v>16770</v>
      </c>
      <c r="C3230" s="183">
        <v>17000</v>
      </c>
      <c r="H3230" s="183" t="s">
        <v>16771</v>
      </c>
    </row>
    <row r="3231" spans="1:8">
      <c r="A3231" s="183" t="s">
        <v>16772</v>
      </c>
      <c r="E3231" s="183">
        <v>756</v>
      </c>
      <c r="F3231" s="206">
        <v>3138</v>
      </c>
      <c r="G3231" s="183" t="s">
        <v>14826</v>
      </c>
      <c r="H3231" s="183" t="s">
        <v>16773</v>
      </c>
    </row>
    <row r="3232" spans="1:8">
      <c r="A3232" s="183" t="s">
        <v>16774</v>
      </c>
      <c r="E3232" s="183">
        <v>44</v>
      </c>
      <c r="F3232" s="206">
        <v>3094</v>
      </c>
      <c r="G3232" s="183" t="s">
        <v>14826</v>
      </c>
      <c r="H3232" s="183" t="s">
        <v>16775</v>
      </c>
    </row>
    <row r="3233" spans="1:8">
      <c r="A3233" s="183" t="s">
        <v>16776</v>
      </c>
      <c r="E3233" s="206">
        <v>1458</v>
      </c>
      <c r="F3233" s="206">
        <v>1636</v>
      </c>
      <c r="G3233" s="183" t="s">
        <v>14813</v>
      </c>
      <c r="H3233" s="183" t="s">
        <v>16777</v>
      </c>
    </row>
    <row r="3234" spans="1:8">
      <c r="A3234" s="183" t="s">
        <v>16778</v>
      </c>
      <c r="E3234" s="206">
        <v>18</v>
      </c>
      <c r="F3234" s="206">
        <v>1618</v>
      </c>
      <c r="G3234" s="183" t="s">
        <v>14795</v>
      </c>
      <c r="H3234" s="183" t="s">
        <v>16779</v>
      </c>
    </row>
    <row r="3235" spans="1:8">
      <c r="A3235" s="183" t="s">
        <v>16778</v>
      </c>
      <c r="E3235" s="183">
        <v>32</v>
      </c>
      <c r="F3235" s="206">
        <v>1586</v>
      </c>
      <c r="G3235" s="183" t="s">
        <v>14806</v>
      </c>
      <c r="H3235" s="183" t="s">
        <v>16682</v>
      </c>
    </row>
    <row r="3236" spans="1:8">
      <c r="E3236" s="206"/>
      <c r="F3236" s="206"/>
      <c r="H3236" s="700" t="s">
        <v>15635</v>
      </c>
    </row>
    <row r="3237" spans="1:8">
      <c r="A3237" s="183" t="s">
        <v>16780</v>
      </c>
      <c r="C3237" s="183">
        <v>17000</v>
      </c>
      <c r="H3237" s="183" t="s">
        <v>16781</v>
      </c>
    </row>
    <row r="3238" spans="1:8">
      <c r="A3238" s="183" t="s">
        <v>16782</v>
      </c>
      <c r="E3238" s="206">
        <v>390</v>
      </c>
      <c r="F3238" s="206">
        <v>1196</v>
      </c>
      <c r="G3238" s="183" t="s">
        <v>14806</v>
      </c>
      <c r="H3238" s="183" t="s">
        <v>16783</v>
      </c>
    </row>
    <row r="3239" spans="1:8">
      <c r="A3239" s="183" t="s">
        <v>16784</v>
      </c>
      <c r="E3239" s="206">
        <v>395</v>
      </c>
      <c r="F3239" s="206">
        <v>801</v>
      </c>
      <c r="G3239" s="183" t="s">
        <v>15309</v>
      </c>
      <c r="H3239" s="183" t="s">
        <v>16783</v>
      </c>
    </row>
    <row r="3240" spans="1:8">
      <c r="A3240" s="183" t="s">
        <v>16784</v>
      </c>
      <c r="D3240" s="183">
        <v>5000</v>
      </c>
      <c r="E3240" s="206"/>
      <c r="F3240" s="206">
        <v>5801</v>
      </c>
      <c r="H3240" s="183" t="s">
        <v>14189</v>
      </c>
    </row>
    <row r="3241" spans="1:8">
      <c r="A3241" s="183" t="s">
        <v>16784</v>
      </c>
      <c r="E3241" s="206">
        <v>410</v>
      </c>
      <c r="F3241" s="206">
        <v>5391</v>
      </c>
      <c r="G3241" s="183" t="s">
        <v>14806</v>
      </c>
      <c r="H3241" s="183" t="s">
        <v>16785</v>
      </c>
    </row>
    <row r="3242" spans="1:8">
      <c r="A3242" s="183" t="s">
        <v>16784</v>
      </c>
      <c r="E3242" s="206">
        <v>405</v>
      </c>
      <c r="F3242" s="206">
        <v>4986</v>
      </c>
      <c r="G3242" s="183" t="s">
        <v>14806</v>
      </c>
      <c r="H3242" s="183" t="s">
        <v>16785</v>
      </c>
    </row>
    <row r="3243" spans="1:8">
      <c r="A3243" s="183" t="s">
        <v>16786</v>
      </c>
      <c r="C3243" s="183">
        <v>516</v>
      </c>
      <c r="F3243" s="206"/>
      <c r="H3243" s="183" t="s">
        <v>16787</v>
      </c>
    </row>
    <row r="3244" spans="1:8">
      <c r="A3244" s="183" t="s">
        <v>16786</v>
      </c>
      <c r="C3244" s="183">
        <v>41154</v>
      </c>
      <c r="H3244" s="183" t="s">
        <v>16788</v>
      </c>
    </row>
    <row r="3245" spans="1:8">
      <c r="A3245" s="183" t="s">
        <v>16786</v>
      </c>
      <c r="C3245" s="183">
        <v>43500</v>
      </c>
      <c r="D3245" s="700"/>
      <c r="H3245" s="183" t="s">
        <v>16789</v>
      </c>
    </row>
    <row r="3246" spans="1:8">
      <c r="A3246" s="183" t="s">
        <v>16786</v>
      </c>
      <c r="C3246" s="183">
        <v>29647</v>
      </c>
      <c r="H3246" s="183" t="s">
        <v>16790</v>
      </c>
    </row>
    <row r="3247" spans="1:8">
      <c r="A3247" s="183" t="s">
        <v>16791</v>
      </c>
      <c r="E3247" s="206">
        <v>390</v>
      </c>
      <c r="F3247" s="206">
        <v>4596</v>
      </c>
      <c r="G3247" s="183" t="s">
        <v>14806</v>
      </c>
      <c r="H3247" s="183" t="s">
        <v>16792</v>
      </c>
    </row>
    <row r="3248" spans="1:8">
      <c r="A3248" s="183" t="s">
        <v>16793</v>
      </c>
      <c r="E3248" s="206">
        <v>420</v>
      </c>
      <c r="F3248" s="206">
        <v>4176</v>
      </c>
      <c r="G3248" s="183" t="s">
        <v>14806</v>
      </c>
      <c r="H3248" s="183" t="s">
        <v>16792</v>
      </c>
    </row>
    <row r="3249" spans="1:9">
      <c r="A3249" s="183" t="s">
        <v>16791</v>
      </c>
      <c r="C3249" s="183">
        <v>41454</v>
      </c>
      <c r="D3249" s="700"/>
      <c r="H3249" s="183" t="s">
        <v>16794</v>
      </c>
    </row>
    <row r="3250" spans="1:9">
      <c r="A3250" s="183" t="s">
        <v>16795</v>
      </c>
      <c r="E3250" s="183">
        <v>244</v>
      </c>
      <c r="F3250" s="206">
        <v>3932</v>
      </c>
      <c r="G3250" s="183" t="s">
        <v>14826</v>
      </c>
      <c r="H3250" s="183" t="s">
        <v>16796</v>
      </c>
    </row>
    <row r="3251" spans="1:9">
      <c r="A3251" s="183" t="s">
        <v>16797</v>
      </c>
      <c r="C3251" s="183">
        <v>22824</v>
      </c>
      <c r="H3251" s="183" t="s">
        <v>16798</v>
      </c>
    </row>
    <row r="3252" spans="1:9">
      <c r="E3252" s="206"/>
      <c r="F3252" s="206"/>
      <c r="H3252" s="700" t="s">
        <v>15635</v>
      </c>
    </row>
    <row r="3253" spans="1:9">
      <c r="A3253" s="183" t="s">
        <v>16799</v>
      </c>
      <c r="E3253" s="183">
        <v>28</v>
      </c>
      <c r="F3253" s="206">
        <v>3904</v>
      </c>
      <c r="G3253" s="183" t="s">
        <v>14826</v>
      </c>
      <c r="H3253" s="183" t="s">
        <v>16800</v>
      </c>
    </row>
    <row r="3254" spans="1:9">
      <c r="A3254" s="183" t="s">
        <v>16801</v>
      </c>
      <c r="E3254" s="183">
        <v>144</v>
      </c>
      <c r="F3254" s="206">
        <v>3760</v>
      </c>
      <c r="G3254" s="183" t="s">
        <v>14826</v>
      </c>
      <c r="H3254" s="183" t="s">
        <v>16802</v>
      </c>
    </row>
    <row r="3255" spans="1:9">
      <c r="A3255" s="183" t="s">
        <v>16803</v>
      </c>
      <c r="E3255" s="206">
        <v>15</v>
      </c>
      <c r="F3255" s="206">
        <v>3745</v>
      </c>
      <c r="G3255" s="183" t="s">
        <v>15470</v>
      </c>
      <c r="H3255" s="183" t="s">
        <v>14106</v>
      </c>
    </row>
    <row r="3256" spans="1:9">
      <c r="A3256" s="183" t="s">
        <v>16801</v>
      </c>
      <c r="E3256" s="206">
        <v>459</v>
      </c>
      <c r="F3256" s="206">
        <v>3286</v>
      </c>
      <c r="G3256" s="183" t="s">
        <v>14856</v>
      </c>
      <c r="H3256" s="183" t="s">
        <v>16804</v>
      </c>
    </row>
    <row r="3257" spans="1:9">
      <c r="A3257" s="183" t="s">
        <v>16805</v>
      </c>
      <c r="E3257" s="183">
        <v>44</v>
      </c>
      <c r="F3257" s="206">
        <v>3242</v>
      </c>
      <c r="G3257" s="183" t="s">
        <v>14826</v>
      </c>
      <c r="H3257" s="183" t="s">
        <v>16806</v>
      </c>
    </row>
    <row r="3258" spans="1:9">
      <c r="A3258" s="183" t="s">
        <v>16807</v>
      </c>
      <c r="C3258" s="183">
        <v>20000</v>
      </c>
      <c r="D3258" s="700"/>
      <c r="H3258" s="183" t="s">
        <v>16794</v>
      </c>
    </row>
    <row r="3259" spans="1:9">
      <c r="E3259" s="206"/>
      <c r="F3259" s="206"/>
      <c r="H3259" s="700" t="s">
        <v>15635</v>
      </c>
    </row>
    <row r="3260" spans="1:9">
      <c r="A3260" s="183" t="s">
        <v>16808</v>
      </c>
      <c r="E3260" s="206">
        <v>1458</v>
      </c>
      <c r="F3260" s="206">
        <v>1784</v>
      </c>
      <c r="G3260" s="183" t="s">
        <v>14813</v>
      </c>
      <c r="H3260" s="183" t="s">
        <v>16809</v>
      </c>
    </row>
    <row r="3261" spans="1:9">
      <c r="A3261" s="183" t="s">
        <v>16810</v>
      </c>
      <c r="E3261" s="206">
        <v>168</v>
      </c>
      <c r="F3261" s="206">
        <v>1616</v>
      </c>
      <c r="G3261" s="206" t="s">
        <v>14819</v>
      </c>
      <c r="H3261" s="183" t="s">
        <v>16811</v>
      </c>
    </row>
    <row r="3262" spans="1:9">
      <c r="A3262" s="183" t="s">
        <v>16812</v>
      </c>
      <c r="C3262" s="183">
        <v>19994</v>
      </c>
      <c r="H3262" s="183" t="s">
        <v>16813</v>
      </c>
    </row>
    <row r="3263" spans="1:9">
      <c r="E3263" s="206"/>
      <c r="F3263" s="206"/>
      <c r="H3263" s="700" t="s">
        <v>15635</v>
      </c>
    </row>
    <row r="3264" spans="1:9">
      <c r="A3264" s="183" t="s">
        <v>16814</v>
      </c>
      <c r="C3264" s="183">
        <v>17000</v>
      </c>
      <c r="H3264" s="183" t="s">
        <v>16815</v>
      </c>
      <c r="I3264" s="183" t="s">
        <v>16816</v>
      </c>
    </row>
    <row r="3265" spans="1:8">
      <c r="A3265" s="183" t="s">
        <v>16817</v>
      </c>
      <c r="C3265" s="183">
        <v>39800</v>
      </c>
      <c r="D3265" s="700"/>
      <c r="H3265" s="183" t="s">
        <v>16789</v>
      </c>
    </row>
    <row r="3266" spans="1:8">
      <c r="A3266" s="183" t="s">
        <v>16817</v>
      </c>
      <c r="C3266" s="183">
        <v>29647</v>
      </c>
      <c r="H3266" s="183" t="s">
        <v>16818</v>
      </c>
    </row>
    <row r="3267" spans="1:8">
      <c r="A3267" s="183" t="s">
        <v>16819</v>
      </c>
      <c r="C3267" s="183">
        <v>18907</v>
      </c>
      <c r="H3267" s="183" t="s">
        <v>16820</v>
      </c>
    </row>
    <row r="3268" spans="1:8">
      <c r="A3268" s="183" t="s">
        <v>16819</v>
      </c>
      <c r="C3268" s="183">
        <v>50000</v>
      </c>
      <c r="D3268" s="700"/>
      <c r="H3268" s="183" t="s">
        <v>16821</v>
      </c>
    </row>
    <row r="3269" spans="1:8">
      <c r="A3269" s="183" t="s">
        <v>16822</v>
      </c>
      <c r="C3269" s="183">
        <v>61454</v>
      </c>
      <c r="D3269" s="700"/>
      <c r="H3269" s="183" t="s">
        <v>16823</v>
      </c>
    </row>
    <row r="3270" spans="1:8">
      <c r="A3270" s="183" t="s">
        <v>16824</v>
      </c>
      <c r="E3270" s="206">
        <v>110</v>
      </c>
      <c r="F3270" s="206">
        <v>1506</v>
      </c>
      <c r="G3270" s="183" t="s">
        <v>14844</v>
      </c>
      <c r="H3270" s="183" t="s">
        <v>16668</v>
      </c>
    </row>
    <row r="3271" spans="1:8">
      <c r="A3271" s="183" t="s">
        <v>16825</v>
      </c>
      <c r="E3271" s="206">
        <v>1458</v>
      </c>
      <c r="F3271" s="206">
        <v>48</v>
      </c>
      <c r="G3271" s="183" t="s">
        <v>14813</v>
      </c>
      <c r="H3271" s="183" t="s">
        <v>16826</v>
      </c>
    </row>
    <row r="3272" spans="1:8">
      <c r="A3272" s="183" t="s">
        <v>16827</v>
      </c>
      <c r="E3272" s="206">
        <v>18</v>
      </c>
      <c r="F3272" s="206">
        <v>30</v>
      </c>
      <c r="G3272" s="183" t="s">
        <v>15344</v>
      </c>
      <c r="H3272" s="183" t="s">
        <v>16828</v>
      </c>
    </row>
    <row r="3273" spans="1:8">
      <c r="A3273" s="183" t="s">
        <v>16829</v>
      </c>
      <c r="D3273" s="183">
        <v>5000</v>
      </c>
      <c r="E3273" s="206"/>
      <c r="F3273" s="206">
        <v>5030</v>
      </c>
      <c r="H3273" s="183" t="s">
        <v>15569</v>
      </c>
    </row>
    <row r="3274" spans="1:8">
      <c r="A3274" s="183" t="s">
        <v>16829</v>
      </c>
      <c r="E3274" s="183">
        <v>324</v>
      </c>
      <c r="F3274" s="206">
        <v>4706</v>
      </c>
      <c r="G3274" s="183" t="s">
        <v>14826</v>
      </c>
      <c r="H3274" s="183" t="s">
        <v>16830</v>
      </c>
    </row>
    <row r="3275" spans="1:8">
      <c r="E3275" s="206"/>
      <c r="F3275" s="206"/>
      <c r="H3275" s="700" t="s">
        <v>15635</v>
      </c>
    </row>
    <row r="3276" spans="1:8">
      <c r="A3276" s="183" t="s">
        <v>16831</v>
      </c>
      <c r="C3276" s="183">
        <v>20000</v>
      </c>
      <c r="H3276" s="183" t="s">
        <v>16832</v>
      </c>
    </row>
    <row r="3277" spans="1:8">
      <c r="A3277" s="183" t="s">
        <v>16833</v>
      </c>
      <c r="C3277" s="183">
        <v>7500</v>
      </c>
      <c r="D3277" s="700"/>
      <c r="H3277" s="183" t="s">
        <v>16834</v>
      </c>
    </row>
    <row r="3278" spans="1:8">
      <c r="A3278" s="183" t="s">
        <v>16833</v>
      </c>
      <c r="C3278" s="183">
        <v>29647</v>
      </c>
      <c r="H3278" s="183" t="s">
        <v>16835</v>
      </c>
    </row>
    <row r="3279" spans="1:8">
      <c r="A3279" s="183" t="s">
        <v>16836</v>
      </c>
      <c r="C3279" s="183">
        <v>8137</v>
      </c>
      <c r="H3279" s="183" t="s">
        <v>16837</v>
      </c>
    </row>
    <row r="3280" spans="1:8">
      <c r="A3280" s="183" t="s">
        <v>16838</v>
      </c>
      <c r="C3280" s="183">
        <v>10670</v>
      </c>
      <c r="H3280" s="183" t="s">
        <v>16839</v>
      </c>
    </row>
    <row r="3281" spans="1:8">
      <c r="A3281" s="183" t="s">
        <v>16840</v>
      </c>
      <c r="C3281" s="183">
        <v>60000</v>
      </c>
      <c r="D3281" s="700"/>
      <c r="H3281" s="183" t="s">
        <v>16821</v>
      </c>
    </row>
    <row r="3282" spans="1:8">
      <c r="A3282" s="183" t="s">
        <v>16841</v>
      </c>
      <c r="E3282" s="183">
        <v>28</v>
      </c>
      <c r="F3282" s="206">
        <v>4678</v>
      </c>
      <c r="G3282" s="183" t="s">
        <v>14826</v>
      </c>
      <c r="H3282" s="183" t="s">
        <v>16842</v>
      </c>
    </row>
    <row r="3283" spans="1:8">
      <c r="A3283" s="183" t="s">
        <v>16843</v>
      </c>
      <c r="E3283" s="206">
        <v>105</v>
      </c>
      <c r="F3283" s="206">
        <v>4573</v>
      </c>
      <c r="G3283" s="183" t="s">
        <v>15344</v>
      </c>
      <c r="H3283" s="183" t="s">
        <v>16844</v>
      </c>
    </row>
    <row r="3284" spans="1:8" ht="231">
      <c r="A3284" s="183" t="s">
        <v>16845</v>
      </c>
      <c r="C3284" s="183">
        <v>104030</v>
      </c>
      <c r="H3284" s="698" t="s">
        <v>16846</v>
      </c>
    </row>
    <row r="3285" spans="1:8">
      <c r="A3285" s="183" t="s">
        <v>16845</v>
      </c>
      <c r="C3285" s="183">
        <v>31454</v>
      </c>
      <c r="D3285" s="700" t="s">
        <v>16847</v>
      </c>
      <c r="H3285" s="183" t="s">
        <v>16848</v>
      </c>
    </row>
    <row r="3286" spans="1:8">
      <c r="A3286" s="183" t="s">
        <v>16845</v>
      </c>
      <c r="E3286" s="206">
        <v>178</v>
      </c>
      <c r="F3286" s="206">
        <v>4395</v>
      </c>
      <c r="G3286" s="206" t="s">
        <v>14819</v>
      </c>
      <c r="H3286" s="183" t="s">
        <v>16849</v>
      </c>
    </row>
    <row r="3287" spans="1:8">
      <c r="A3287" s="183" t="s">
        <v>16850</v>
      </c>
      <c r="E3287" s="206">
        <v>1458</v>
      </c>
      <c r="F3287" s="206">
        <v>2937</v>
      </c>
      <c r="G3287" s="183" t="s">
        <v>15273</v>
      </c>
      <c r="H3287" s="183" t="s">
        <v>16851</v>
      </c>
    </row>
    <row r="3288" spans="1:8">
      <c r="E3288" s="206"/>
      <c r="F3288" s="206"/>
      <c r="H3288" s="700" t="s">
        <v>15635</v>
      </c>
    </row>
    <row r="3289" spans="1:8">
      <c r="A3289" s="183" t="s">
        <v>16852</v>
      </c>
      <c r="C3289" s="700">
        <v>20030</v>
      </c>
      <c r="H3289" s="183" t="s">
        <v>16853</v>
      </c>
    </row>
    <row r="3290" spans="1:8">
      <c r="A3290" s="183" t="s">
        <v>16854</v>
      </c>
      <c r="E3290" s="206">
        <v>50</v>
      </c>
      <c r="F3290" s="206">
        <v>2887</v>
      </c>
      <c r="G3290" s="708"/>
      <c r="H3290" s="183" t="s">
        <v>16855</v>
      </c>
    </row>
    <row r="3291" spans="1:8">
      <c r="A3291" s="183" t="s">
        <v>16854</v>
      </c>
      <c r="C3291" s="183">
        <v>29647</v>
      </c>
      <c r="H3291" s="183" t="s">
        <v>16856</v>
      </c>
    </row>
    <row r="3292" spans="1:8">
      <c r="A3292" s="183" t="s">
        <v>16857</v>
      </c>
      <c r="C3292" s="183">
        <v>30000</v>
      </c>
      <c r="D3292" s="700"/>
      <c r="H3292" s="183" t="s">
        <v>16858</v>
      </c>
    </row>
    <row r="3293" spans="1:8" ht="148.5">
      <c r="A3293" s="183" t="s">
        <v>16857</v>
      </c>
      <c r="C3293" s="183">
        <v>114521</v>
      </c>
      <c r="H3293" s="698" t="s">
        <v>16859</v>
      </c>
    </row>
    <row r="3294" spans="1:8">
      <c r="A3294" s="183" t="s">
        <v>16857</v>
      </c>
      <c r="E3294" s="183">
        <v>36</v>
      </c>
      <c r="F3294" s="206">
        <v>2851</v>
      </c>
      <c r="G3294" s="183" t="s">
        <v>13816</v>
      </c>
      <c r="H3294" s="183" t="s">
        <v>16860</v>
      </c>
    </row>
    <row r="3295" spans="1:8">
      <c r="A3295" s="183" t="s">
        <v>16857</v>
      </c>
      <c r="C3295" s="183">
        <v>29647</v>
      </c>
      <c r="H3295" s="183" t="s">
        <v>16856</v>
      </c>
    </row>
    <row r="3296" spans="1:8">
      <c r="A3296" s="183" t="s">
        <v>16857</v>
      </c>
      <c r="C3296" s="183">
        <v>61454</v>
      </c>
      <c r="D3296" s="700"/>
      <c r="H3296" s="183" t="s">
        <v>16861</v>
      </c>
    </row>
    <row r="3297" spans="1:11">
      <c r="A3297" s="183" t="s">
        <v>16857</v>
      </c>
      <c r="C3297" s="183">
        <v>3832</v>
      </c>
      <c r="D3297" s="700"/>
      <c r="H3297" s="183" t="s">
        <v>16862</v>
      </c>
    </row>
    <row r="3298" spans="1:11">
      <c r="A3298" s="183" t="s">
        <v>16863</v>
      </c>
      <c r="C3298" s="183">
        <v>44648</v>
      </c>
      <c r="H3298" s="183" t="s">
        <v>16864</v>
      </c>
    </row>
    <row r="3299" spans="1:11">
      <c r="A3299" s="183" t="s">
        <v>16865</v>
      </c>
      <c r="E3299" s="206">
        <v>250</v>
      </c>
      <c r="F3299" s="206">
        <v>2601</v>
      </c>
      <c r="G3299" s="183" t="s">
        <v>15309</v>
      </c>
      <c r="H3299" s="183" t="s">
        <v>16390</v>
      </c>
    </row>
    <row r="3300" spans="1:11">
      <c r="A3300" s="183" t="s">
        <v>16865</v>
      </c>
      <c r="E3300" s="206">
        <v>280</v>
      </c>
      <c r="F3300" s="206">
        <v>2321</v>
      </c>
      <c r="G3300" s="183" t="s">
        <v>14806</v>
      </c>
      <c r="H3300" s="183" t="s">
        <v>16391</v>
      </c>
    </row>
    <row r="3301" spans="1:11">
      <c r="A3301" s="183" t="s">
        <v>16866</v>
      </c>
      <c r="E3301" s="183">
        <v>84</v>
      </c>
      <c r="F3301" s="206">
        <v>2237</v>
      </c>
      <c r="G3301" s="183" t="s">
        <v>14826</v>
      </c>
      <c r="H3301" s="183" t="s">
        <v>16867</v>
      </c>
    </row>
    <row r="3302" spans="1:11">
      <c r="E3302" s="206"/>
      <c r="F3302" s="206"/>
      <c r="H3302" s="700" t="s">
        <v>15635</v>
      </c>
    </row>
    <row r="3303" spans="1:11">
      <c r="A3303" s="183" t="s">
        <v>16868</v>
      </c>
      <c r="E3303" s="206">
        <v>200</v>
      </c>
      <c r="F3303" s="206">
        <v>2037</v>
      </c>
      <c r="G3303" s="183" t="s">
        <v>14806</v>
      </c>
      <c r="H3303" s="183" t="s">
        <v>16869</v>
      </c>
    </row>
    <row r="3304" spans="1:11">
      <c r="A3304" s="183" t="s">
        <v>16870</v>
      </c>
      <c r="E3304" s="206">
        <v>200</v>
      </c>
      <c r="F3304" s="206">
        <v>1837</v>
      </c>
      <c r="G3304" s="183" t="s">
        <v>15309</v>
      </c>
      <c r="H3304" s="183" t="s">
        <v>16871</v>
      </c>
    </row>
    <row r="3305" spans="1:11">
      <c r="A3305" s="183" t="s">
        <v>16872</v>
      </c>
      <c r="E3305" s="206">
        <v>235</v>
      </c>
      <c r="F3305" s="206">
        <v>1602</v>
      </c>
      <c r="G3305" s="183" t="s">
        <v>14806</v>
      </c>
      <c r="H3305" s="183" t="s">
        <v>16873</v>
      </c>
    </row>
    <row r="3306" spans="1:11">
      <c r="A3306" s="183" t="s">
        <v>16872</v>
      </c>
      <c r="E3306" s="206">
        <v>240</v>
      </c>
      <c r="F3306" s="206">
        <v>1362</v>
      </c>
      <c r="G3306" s="183" t="s">
        <v>14806</v>
      </c>
      <c r="H3306" s="183" t="s">
        <v>16873</v>
      </c>
    </row>
    <row r="3307" spans="1:11">
      <c r="A3307" s="183" t="s">
        <v>16872</v>
      </c>
      <c r="D3307" s="183">
        <v>2900</v>
      </c>
      <c r="E3307" s="206"/>
      <c r="F3307" s="206">
        <v>4262</v>
      </c>
      <c r="H3307" s="183" t="s">
        <v>16874</v>
      </c>
    </row>
    <row r="3308" spans="1:11">
      <c r="A3308" s="183" t="s">
        <v>16872</v>
      </c>
      <c r="E3308" s="206">
        <v>255</v>
      </c>
      <c r="F3308" s="206">
        <v>4007</v>
      </c>
      <c r="G3308" s="183" t="s">
        <v>14795</v>
      </c>
      <c r="H3308" s="183" t="s">
        <v>16875</v>
      </c>
    </row>
    <row r="3309" spans="1:11">
      <c r="A3309" s="183" t="s">
        <v>16876</v>
      </c>
      <c r="E3309" s="206">
        <v>18</v>
      </c>
      <c r="F3309" s="206">
        <v>3989</v>
      </c>
      <c r="G3309" s="183" t="s">
        <v>14795</v>
      </c>
      <c r="H3309" s="183" t="s">
        <v>16877</v>
      </c>
    </row>
    <row r="3310" spans="1:11">
      <c r="A3310" s="183" t="s">
        <v>16878</v>
      </c>
      <c r="D3310" s="183">
        <v>5000</v>
      </c>
      <c r="E3310" s="206"/>
      <c r="F3310" s="206">
        <v>8989</v>
      </c>
      <c r="H3310" s="183" t="s">
        <v>14189</v>
      </c>
    </row>
    <row r="3311" spans="1:11">
      <c r="A3311" s="183" t="s">
        <v>16879</v>
      </c>
      <c r="E3311" s="206">
        <v>1458</v>
      </c>
      <c r="F3311" s="206">
        <v>7531</v>
      </c>
      <c r="G3311" s="183" t="s">
        <v>14813</v>
      </c>
      <c r="H3311" s="183" t="s">
        <v>16880</v>
      </c>
    </row>
    <row r="3312" spans="1:11">
      <c r="A3312" s="183" t="s">
        <v>16881</v>
      </c>
      <c r="C3312" s="183">
        <v>20000</v>
      </c>
      <c r="H3312" s="183" t="s">
        <v>16882</v>
      </c>
      <c r="K3312" s="183" t="s">
        <v>16883</v>
      </c>
    </row>
    <row r="3313" spans="1:8">
      <c r="A3313" s="183" t="s">
        <v>11593</v>
      </c>
      <c r="E3313" s="206">
        <v>70</v>
      </c>
      <c r="F3313" s="206">
        <v>7461</v>
      </c>
      <c r="G3313" s="183" t="s">
        <v>14806</v>
      </c>
      <c r="H3313" s="183" t="s">
        <v>16344</v>
      </c>
    </row>
    <row r="3314" spans="1:8">
      <c r="A3314" s="183" t="s">
        <v>11593</v>
      </c>
      <c r="E3314" s="206">
        <v>70</v>
      </c>
      <c r="F3314" s="206">
        <v>7391</v>
      </c>
      <c r="G3314" s="183" t="s">
        <v>14806</v>
      </c>
      <c r="H3314" s="183" t="s">
        <v>16344</v>
      </c>
    </row>
    <row r="3315" spans="1:8">
      <c r="A3315" s="183" t="s">
        <v>11593</v>
      </c>
      <c r="E3315" s="206">
        <v>195</v>
      </c>
      <c r="F3315" s="206">
        <v>7196</v>
      </c>
      <c r="G3315" s="183" t="s">
        <v>14806</v>
      </c>
      <c r="H3315" s="183" t="s">
        <v>16884</v>
      </c>
    </row>
    <row r="3316" spans="1:8">
      <c r="A3316" s="183" t="s">
        <v>11593</v>
      </c>
      <c r="E3316" s="206">
        <v>190</v>
      </c>
      <c r="F3316" s="206">
        <v>7006</v>
      </c>
      <c r="G3316" s="183" t="s">
        <v>14806</v>
      </c>
      <c r="H3316" s="183" t="s">
        <v>16885</v>
      </c>
    </row>
    <row r="3317" spans="1:8">
      <c r="A3317" s="183" t="s">
        <v>16886</v>
      </c>
      <c r="C3317" s="183">
        <v>16800</v>
      </c>
      <c r="H3317" s="714" t="s">
        <v>16887</v>
      </c>
    </row>
    <row r="3318" spans="1:8">
      <c r="A3318" s="183" t="s">
        <v>16888</v>
      </c>
      <c r="C3318" s="183">
        <v>29647</v>
      </c>
      <c r="H3318" s="183" t="s">
        <v>16889</v>
      </c>
    </row>
    <row r="3319" spans="1:8">
      <c r="A3319" s="183" t="s">
        <v>16890</v>
      </c>
      <c r="C3319" s="183">
        <v>61454</v>
      </c>
      <c r="D3319" s="700"/>
      <c r="H3319" s="183" t="s">
        <v>16891</v>
      </c>
    </row>
    <row r="3320" spans="1:8">
      <c r="A3320" s="183" t="s">
        <v>16890</v>
      </c>
      <c r="C3320" s="183">
        <v>18000</v>
      </c>
      <c r="D3320" s="700"/>
      <c r="H3320" s="183" t="s">
        <v>16892</v>
      </c>
    </row>
    <row r="3321" spans="1:8">
      <c r="A3321" s="183" t="s">
        <v>16893</v>
      </c>
      <c r="C3321" s="183">
        <v>34335</v>
      </c>
      <c r="H3321" s="183" t="s">
        <v>16894</v>
      </c>
    </row>
    <row r="3322" spans="1:8">
      <c r="E3322" s="206"/>
      <c r="F3322" s="206"/>
      <c r="H3322" s="700" t="s">
        <v>15635</v>
      </c>
    </row>
    <row r="3323" spans="1:8">
      <c r="A3323" s="183" t="s">
        <v>16895</v>
      </c>
      <c r="C3323" s="206">
        <v>15000</v>
      </c>
      <c r="D3323" s="700"/>
      <c r="E3323" s="700"/>
      <c r="H3323" s="206" t="s">
        <v>16896</v>
      </c>
    </row>
    <row r="3324" spans="1:8">
      <c r="A3324" s="183" t="s">
        <v>16897</v>
      </c>
      <c r="E3324" s="206">
        <v>100</v>
      </c>
      <c r="F3324" s="206">
        <v>6906</v>
      </c>
      <c r="G3324" s="183" t="s">
        <v>14795</v>
      </c>
      <c r="H3324" s="183" t="s">
        <v>16898</v>
      </c>
    </row>
    <row r="3325" spans="1:8">
      <c r="A3325" s="183" t="s">
        <v>11607</v>
      </c>
      <c r="E3325" s="206">
        <v>365</v>
      </c>
      <c r="F3325" s="206">
        <v>6541</v>
      </c>
      <c r="G3325" s="183" t="s">
        <v>14806</v>
      </c>
      <c r="H3325" s="183" t="s">
        <v>16899</v>
      </c>
    </row>
    <row r="3326" spans="1:8">
      <c r="A3326" s="183" t="s">
        <v>11607</v>
      </c>
      <c r="E3326" s="206">
        <v>110</v>
      </c>
      <c r="F3326" s="206">
        <v>6431</v>
      </c>
      <c r="G3326" s="183" t="s">
        <v>14806</v>
      </c>
      <c r="H3326" s="183" t="s">
        <v>16899</v>
      </c>
    </row>
    <row r="3327" spans="1:8">
      <c r="A3327" s="183" t="s">
        <v>16900</v>
      </c>
      <c r="E3327" s="183">
        <v>60</v>
      </c>
      <c r="F3327" s="206">
        <v>6371</v>
      </c>
      <c r="G3327" s="183" t="s">
        <v>14826</v>
      </c>
      <c r="H3327" s="183" t="s">
        <v>16901</v>
      </c>
    </row>
    <row r="3328" spans="1:8" ht="49.5">
      <c r="A3328" s="183" t="s">
        <v>16902</v>
      </c>
      <c r="E3328" s="183">
        <v>1800</v>
      </c>
      <c r="F3328" s="206">
        <v>4571</v>
      </c>
      <c r="G3328" s="699"/>
      <c r="H3328" s="698" t="s">
        <v>16903</v>
      </c>
    </row>
    <row r="3329" spans="1:11">
      <c r="A3329" s="183" t="s">
        <v>16904</v>
      </c>
      <c r="E3329" s="206">
        <v>1458</v>
      </c>
      <c r="F3329" s="206">
        <v>3113</v>
      </c>
      <c r="G3329" s="183" t="s">
        <v>14813</v>
      </c>
      <c r="H3329" s="183" t="s">
        <v>16905</v>
      </c>
    </row>
    <row r="3330" spans="1:11">
      <c r="A3330" s="183" t="s">
        <v>16906</v>
      </c>
      <c r="C3330" s="183">
        <v>20000</v>
      </c>
      <c r="H3330" s="183" t="s">
        <v>16907</v>
      </c>
      <c r="K3330" s="183" t="s">
        <v>16908</v>
      </c>
    </row>
    <row r="3331" spans="1:11">
      <c r="A3331" s="183" t="s">
        <v>16906</v>
      </c>
      <c r="E3331" s="206">
        <v>189</v>
      </c>
      <c r="F3331" s="206">
        <v>2924</v>
      </c>
      <c r="G3331" s="206" t="s">
        <v>14819</v>
      </c>
      <c r="H3331" s="183" t="s">
        <v>16909</v>
      </c>
    </row>
    <row r="3332" spans="1:11">
      <c r="A3332" s="183" t="s">
        <v>16910</v>
      </c>
      <c r="C3332" s="183">
        <v>29647</v>
      </c>
      <c r="H3332" s="183" t="s">
        <v>16911</v>
      </c>
    </row>
    <row r="3333" spans="1:11">
      <c r="A3333" s="183" t="s">
        <v>16906</v>
      </c>
      <c r="C3333" s="183">
        <v>12000</v>
      </c>
      <c r="D3333" s="700"/>
      <c r="H3333" s="183" t="s">
        <v>16912</v>
      </c>
    </row>
    <row r="3334" spans="1:11">
      <c r="A3334" s="183" t="s">
        <v>16913</v>
      </c>
      <c r="C3334" s="183">
        <v>15090</v>
      </c>
      <c r="H3334" s="183" t="s">
        <v>16914</v>
      </c>
    </row>
    <row r="3335" spans="1:11">
      <c r="A3335" s="183" t="s">
        <v>16915</v>
      </c>
      <c r="C3335" s="183">
        <v>61454</v>
      </c>
      <c r="D3335" s="700"/>
      <c r="H3335" s="183" t="s">
        <v>16916</v>
      </c>
    </row>
    <row r="3336" spans="1:11">
      <c r="A3336" s="183" t="s">
        <v>16917</v>
      </c>
      <c r="E3336" s="183">
        <v>228</v>
      </c>
      <c r="F3336" s="206">
        <v>2696</v>
      </c>
      <c r="G3336" s="183" t="s">
        <v>14826</v>
      </c>
      <c r="H3336" s="183" t="s">
        <v>16918</v>
      </c>
    </row>
    <row r="3337" spans="1:11">
      <c r="A3337" s="183" t="s">
        <v>16919</v>
      </c>
      <c r="E3337" s="183">
        <v>360</v>
      </c>
      <c r="F3337" s="206">
        <v>2336</v>
      </c>
      <c r="G3337" s="183" t="s">
        <v>14826</v>
      </c>
      <c r="H3337" s="183" t="s">
        <v>16920</v>
      </c>
    </row>
    <row r="3338" spans="1:11">
      <c r="A3338" s="183" t="s">
        <v>16921</v>
      </c>
      <c r="E3338" s="183">
        <v>28</v>
      </c>
      <c r="F3338" s="206">
        <v>2308</v>
      </c>
      <c r="G3338" s="183" t="s">
        <v>14826</v>
      </c>
      <c r="H3338" s="183" t="s">
        <v>16922</v>
      </c>
    </row>
    <row r="3339" spans="1:11">
      <c r="A3339" s="183" t="s">
        <v>16923</v>
      </c>
      <c r="E3339" s="183">
        <v>44</v>
      </c>
      <c r="F3339" s="206">
        <v>2264</v>
      </c>
      <c r="G3339" s="183" t="s">
        <v>13816</v>
      </c>
      <c r="H3339" s="183" t="s">
        <v>16924</v>
      </c>
    </row>
    <row r="3340" spans="1:11">
      <c r="A3340" s="183" t="s">
        <v>16923</v>
      </c>
      <c r="E3340" s="206">
        <v>120</v>
      </c>
      <c r="F3340" s="206">
        <v>2144</v>
      </c>
      <c r="G3340" s="183" t="s">
        <v>14856</v>
      </c>
      <c r="H3340" s="183" t="s">
        <v>14857</v>
      </c>
    </row>
    <row r="3341" spans="1:11">
      <c r="A3341" s="183" t="s">
        <v>16925</v>
      </c>
      <c r="E3341" s="183">
        <v>44</v>
      </c>
      <c r="F3341" s="206">
        <v>2100</v>
      </c>
      <c r="G3341" s="183" t="s">
        <v>13816</v>
      </c>
      <c r="H3341" s="183" t="s">
        <v>16926</v>
      </c>
    </row>
    <row r="3342" spans="1:11">
      <c r="A3342" s="183" t="s">
        <v>16927</v>
      </c>
      <c r="E3342" s="183">
        <v>125</v>
      </c>
      <c r="F3342" s="206">
        <v>1975</v>
      </c>
      <c r="G3342" s="183" t="s">
        <v>15429</v>
      </c>
      <c r="H3342" s="183" t="s">
        <v>14066</v>
      </c>
    </row>
    <row r="3343" spans="1:11">
      <c r="E3343" s="206"/>
      <c r="F3343" s="206"/>
      <c r="H3343" s="700" t="s">
        <v>15635</v>
      </c>
    </row>
    <row r="3344" spans="1:11">
      <c r="A3344" s="183" t="s">
        <v>16928</v>
      </c>
      <c r="E3344" s="206">
        <v>1458</v>
      </c>
      <c r="F3344" s="206">
        <v>517</v>
      </c>
      <c r="G3344" s="183" t="s">
        <v>14813</v>
      </c>
      <c r="H3344" s="183" t="s">
        <v>16929</v>
      </c>
    </row>
    <row r="3345" spans="1:11">
      <c r="A3345" s="183" t="s">
        <v>16930</v>
      </c>
      <c r="E3345" s="206">
        <v>18</v>
      </c>
      <c r="F3345" s="206">
        <v>499</v>
      </c>
      <c r="G3345" s="183" t="s">
        <v>14795</v>
      </c>
      <c r="H3345" s="183" t="s">
        <v>16931</v>
      </c>
    </row>
    <row r="3346" spans="1:11">
      <c r="A3346" s="183" t="s">
        <v>16930</v>
      </c>
      <c r="E3346" s="183">
        <v>32</v>
      </c>
      <c r="F3346" s="206">
        <v>467</v>
      </c>
      <c r="G3346" s="183" t="s">
        <v>14806</v>
      </c>
      <c r="H3346" s="183" t="s">
        <v>16932</v>
      </c>
    </row>
    <row r="3347" spans="1:11">
      <c r="A3347" s="183" t="s">
        <v>16933</v>
      </c>
      <c r="C3347" s="183">
        <v>20000</v>
      </c>
      <c r="H3347" s="183" t="s">
        <v>16934</v>
      </c>
      <c r="K3347" s="183" t="s">
        <v>16883</v>
      </c>
    </row>
    <row r="3348" spans="1:11">
      <c r="A3348" s="183" t="s">
        <v>11639</v>
      </c>
      <c r="C3348" s="183">
        <v>29647</v>
      </c>
      <c r="H3348" s="183" t="s">
        <v>16935</v>
      </c>
    </row>
    <row r="3349" spans="1:11">
      <c r="A3349" s="183" t="s">
        <v>11639</v>
      </c>
      <c r="C3349" s="183">
        <v>61454</v>
      </c>
      <c r="D3349" s="700"/>
      <c r="H3349" s="183" t="s">
        <v>16936</v>
      </c>
    </row>
    <row r="3350" spans="1:11">
      <c r="A3350" s="183" t="s">
        <v>11639</v>
      </c>
      <c r="E3350" s="183">
        <v>100</v>
      </c>
      <c r="F3350" s="206">
        <v>367</v>
      </c>
      <c r="G3350" s="183" t="s">
        <v>14826</v>
      </c>
      <c r="H3350" s="183" t="s">
        <v>16937</v>
      </c>
    </row>
    <row r="3351" spans="1:11">
      <c r="A3351" s="183" t="s">
        <v>16938</v>
      </c>
      <c r="C3351" s="183">
        <v>400</v>
      </c>
      <c r="H3351" s="183" t="s">
        <v>16939</v>
      </c>
    </row>
    <row r="3352" spans="1:11">
      <c r="A3352" s="183" t="s">
        <v>16940</v>
      </c>
      <c r="C3352" s="183">
        <v>17387</v>
      </c>
      <c r="H3352" s="183" t="s">
        <v>16941</v>
      </c>
    </row>
    <row r="3353" spans="1:11">
      <c r="A3353" s="183" t="s">
        <v>11647</v>
      </c>
      <c r="C3353" s="206">
        <v>25000</v>
      </c>
      <c r="D3353" s="700"/>
      <c r="E3353" s="700"/>
      <c r="H3353" s="206" t="s">
        <v>16942</v>
      </c>
    </row>
    <row r="3354" spans="1:11">
      <c r="A3354" s="183" t="s">
        <v>11649</v>
      </c>
      <c r="D3354" s="183">
        <v>5000</v>
      </c>
      <c r="E3354" s="206"/>
      <c r="F3354" s="206">
        <v>5367</v>
      </c>
      <c r="H3354" s="183" t="s">
        <v>14189</v>
      </c>
    </row>
    <row r="3355" spans="1:11">
      <c r="A3355" s="183" t="s">
        <v>11649</v>
      </c>
      <c r="E3355" s="206">
        <v>130</v>
      </c>
      <c r="F3355" s="206">
        <v>5237</v>
      </c>
      <c r="G3355" s="183" t="s">
        <v>14806</v>
      </c>
      <c r="H3355" s="183" t="s">
        <v>16231</v>
      </c>
    </row>
    <row r="3356" spans="1:11">
      <c r="A3356" s="183" t="s">
        <v>11649</v>
      </c>
      <c r="E3356" s="206">
        <v>115</v>
      </c>
      <c r="F3356" s="206">
        <v>5122</v>
      </c>
      <c r="G3356" s="183" t="s">
        <v>14806</v>
      </c>
      <c r="H3356" s="183" t="s">
        <v>16231</v>
      </c>
    </row>
    <row r="3357" spans="1:11">
      <c r="A3357" s="183" t="s">
        <v>16943</v>
      </c>
      <c r="E3357" s="206">
        <v>120</v>
      </c>
      <c r="F3357" s="206">
        <v>5002</v>
      </c>
      <c r="G3357" s="183" t="s">
        <v>14806</v>
      </c>
      <c r="H3357" s="183" t="s">
        <v>16231</v>
      </c>
    </row>
    <row r="3358" spans="1:11">
      <c r="A3358" s="183" t="s">
        <v>16944</v>
      </c>
      <c r="E3358" s="206">
        <v>16</v>
      </c>
      <c r="F3358" s="206">
        <v>4986</v>
      </c>
      <c r="G3358" s="183" t="s">
        <v>14806</v>
      </c>
      <c r="H3358" s="183" t="s">
        <v>16231</v>
      </c>
    </row>
    <row r="3359" spans="1:11" ht="181.15" customHeight="1">
      <c r="A3359" s="183" t="s">
        <v>16945</v>
      </c>
      <c r="C3359" s="715">
        <v>92120</v>
      </c>
      <c r="E3359" s="206"/>
      <c r="F3359" s="206"/>
      <c r="H3359" s="698" t="s">
        <v>16946</v>
      </c>
    </row>
    <row r="3360" spans="1:11">
      <c r="A3360" s="183" t="s">
        <v>16947</v>
      </c>
      <c r="E3360" s="206">
        <v>1458</v>
      </c>
      <c r="F3360" s="206">
        <v>3528</v>
      </c>
      <c r="G3360" s="183" t="s">
        <v>14813</v>
      </c>
      <c r="H3360" s="183" t="s">
        <v>16948</v>
      </c>
    </row>
    <row r="3361" spans="1:11">
      <c r="A3361" s="183" t="s">
        <v>16949</v>
      </c>
      <c r="E3361" s="206">
        <v>87</v>
      </c>
      <c r="F3361" s="206">
        <v>3441</v>
      </c>
      <c r="G3361" s="183" t="s">
        <v>14856</v>
      </c>
      <c r="H3361" s="183" t="s">
        <v>16950</v>
      </c>
    </row>
    <row r="3362" spans="1:11">
      <c r="A3362" s="183" t="s">
        <v>16951</v>
      </c>
      <c r="C3362" s="183">
        <v>20000</v>
      </c>
      <c r="H3362" s="183" t="s">
        <v>16952</v>
      </c>
      <c r="K3362" s="183" t="s">
        <v>16883</v>
      </c>
    </row>
    <row r="3363" spans="1:11">
      <c r="A3363" s="183" t="s">
        <v>11660</v>
      </c>
      <c r="E3363" s="206">
        <v>168</v>
      </c>
      <c r="F3363" s="206">
        <v>3273</v>
      </c>
      <c r="G3363" s="206" t="s">
        <v>14819</v>
      </c>
      <c r="H3363" s="183" t="s">
        <v>16953</v>
      </c>
    </row>
    <row r="3364" spans="1:11">
      <c r="A3364" s="183" t="s">
        <v>16954</v>
      </c>
      <c r="C3364" s="183">
        <v>29647</v>
      </c>
      <c r="H3364" s="183" t="s">
        <v>16955</v>
      </c>
    </row>
    <row r="3365" spans="1:11">
      <c r="A3365" s="183" t="s">
        <v>16954</v>
      </c>
      <c r="C3365" s="183">
        <v>61454</v>
      </c>
      <c r="D3365" s="700"/>
      <c r="H3365" s="183" t="s">
        <v>16956</v>
      </c>
    </row>
    <row r="3366" spans="1:11">
      <c r="A3366" s="183" t="s">
        <v>16954</v>
      </c>
      <c r="C3366" s="183">
        <v>12000</v>
      </c>
      <c r="D3366" s="700"/>
      <c r="H3366" s="183" t="s">
        <v>16957</v>
      </c>
    </row>
    <row r="3367" spans="1:11">
      <c r="A3367" s="183" t="s">
        <v>11666</v>
      </c>
      <c r="C3367" s="183">
        <v>9375</v>
      </c>
      <c r="H3367" s="183" t="s">
        <v>16958</v>
      </c>
    </row>
    <row r="3368" spans="1:11">
      <c r="A3368" s="183" t="s">
        <v>16959</v>
      </c>
      <c r="E3368" s="206">
        <v>208</v>
      </c>
      <c r="F3368" s="206">
        <v>3065</v>
      </c>
      <c r="G3368" s="183" t="s">
        <v>14795</v>
      </c>
      <c r="H3368" s="183" t="s">
        <v>16960</v>
      </c>
    </row>
    <row r="3369" spans="1:11">
      <c r="A3369" s="183" t="s">
        <v>16961</v>
      </c>
      <c r="E3369" s="183">
        <v>60</v>
      </c>
      <c r="F3369" s="206">
        <v>3005</v>
      </c>
      <c r="G3369" s="183" t="s">
        <v>14826</v>
      </c>
      <c r="H3369" s="183" t="s">
        <v>16962</v>
      </c>
    </row>
    <row r="3370" spans="1:11" ht="33">
      <c r="A3370" s="183" t="s">
        <v>16963</v>
      </c>
      <c r="C3370" s="183">
        <v>6600</v>
      </c>
      <c r="H3370" s="701" t="s">
        <v>16964</v>
      </c>
    </row>
    <row r="3371" spans="1:11" ht="49.5">
      <c r="A3371" s="183" t="s">
        <v>11674</v>
      </c>
      <c r="C3371" s="206">
        <v>1468</v>
      </c>
      <c r="F3371" s="206"/>
      <c r="G3371" s="183" t="s">
        <v>14813</v>
      </c>
      <c r="H3371" s="698" t="s">
        <v>16965</v>
      </c>
    </row>
    <row r="3372" spans="1:11">
      <c r="A3372" s="183" t="s">
        <v>11674</v>
      </c>
      <c r="E3372" s="206">
        <v>140</v>
      </c>
      <c r="F3372" s="206">
        <v>2865</v>
      </c>
      <c r="G3372" s="183" t="s">
        <v>15429</v>
      </c>
      <c r="H3372" s="183" t="s">
        <v>16966</v>
      </c>
    </row>
    <row r="3373" spans="1:11">
      <c r="A3373" s="183" t="s">
        <v>11677</v>
      </c>
      <c r="E3373" s="206">
        <v>18</v>
      </c>
      <c r="F3373" s="206">
        <v>2847</v>
      </c>
      <c r="G3373" s="183" t="s">
        <v>14795</v>
      </c>
      <c r="H3373" s="183" t="s">
        <v>16967</v>
      </c>
    </row>
    <row r="3374" spans="1:11">
      <c r="A3374" s="183" t="s">
        <v>11677</v>
      </c>
      <c r="E3374" s="183">
        <v>100</v>
      </c>
      <c r="F3374" s="206">
        <v>2747</v>
      </c>
      <c r="G3374" s="183" t="s">
        <v>13817</v>
      </c>
      <c r="H3374" s="183" t="s">
        <v>14037</v>
      </c>
    </row>
    <row r="3375" spans="1:11">
      <c r="A3375" s="183" t="s">
        <v>11677</v>
      </c>
      <c r="E3375" s="206">
        <v>243</v>
      </c>
      <c r="F3375" s="206">
        <v>2504</v>
      </c>
      <c r="G3375" s="183" t="s">
        <v>14795</v>
      </c>
      <c r="H3375" s="183" t="s">
        <v>16968</v>
      </c>
    </row>
    <row r="3376" spans="1:11">
      <c r="A3376" s="183" t="s">
        <v>16969</v>
      </c>
      <c r="E3376" s="183">
        <v>60</v>
      </c>
      <c r="F3376" s="206">
        <v>2444</v>
      </c>
      <c r="G3376" s="183" t="s">
        <v>14826</v>
      </c>
      <c r="H3376" s="183" t="s">
        <v>16970</v>
      </c>
    </row>
    <row r="3377" spans="1:11">
      <c r="A3377" s="183" t="s">
        <v>16971</v>
      </c>
      <c r="C3377" s="183">
        <v>20010</v>
      </c>
      <c r="H3377" s="183" t="s">
        <v>16972</v>
      </c>
      <c r="K3377" s="183" t="s">
        <v>16908</v>
      </c>
    </row>
    <row r="3378" spans="1:11">
      <c r="E3378" s="206"/>
      <c r="F3378" s="206"/>
      <c r="H3378" s="700" t="s">
        <v>15635</v>
      </c>
    </row>
    <row r="3379" spans="1:11">
      <c r="A3379" s="183" t="s">
        <v>16973</v>
      </c>
      <c r="C3379" s="183">
        <v>29647</v>
      </c>
      <c r="H3379" s="183" t="s">
        <v>16974</v>
      </c>
    </row>
    <row r="3380" spans="1:11">
      <c r="A3380" s="183" t="s">
        <v>16973</v>
      </c>
      <c r="C3380" s="183">
        <v>61454</v>
      </c>
      <c r="D3380" s="700"/>
      <c r="H3380" s="183" t="s">
        <v>16975</v>
      </c>
    </row>
    <row r="3381" spans="1:11">
      <c r="A3381" s="183" t="s">
        <v>16973</v>
      </c>
      <c r="C3381" s="183">
        <v>5569</v>
      </c>
      <c r="H3381" s="183" t="s">
        <v>16976</v>
      </c>
    </row>
    <row r="3382" spans="1:11">
      <c r="H3382" s="710" t="s">
        <v>16977</v>
      </c>
    </row>
    <row r="3383" spans="1:11">
      <c r="H3383" s="703"/>
    </row>
    <row r="3384" spans="1:11" s="483" customFormat="1">
      <c r="A3384" s="329" t="s">
        <v>16978</v>
      </c>
      <c r="E3384" s="483">
        <v>120</v>
      </c>
      <c r="F3384" s="329">
        <v>2324</v>
      </c>
      <c r="G3384" s="483" t="s">
        <v>14826</v>
      </c>
      <c r="H3384" s="329" t="s">
        <v>16979</v>
      </c>
    </row>
    <row r="3385" spans="1:11" s="483" customFormat="1">
      <c r="A3385" s="329" t="s">
        <v>16978</v>
      </c>
      <c r="E3385" s="483">
        <v>44</v>
      </c>
      <c r="F3385" s="329">
        <v>2280</v>
      </c>
      <c r="G3385" s="483" t="s">
        <v>14826</v>
      </c>
      <c r="H3385" s="329" t="s">
        <v>16980</v>
      </c>
    </row>
    <row r="3386" spans="1:11" s="483" customFormat="1">
      <c r="A3386" s="329" t="s">
        <v>13490</v>
      </c>
      <c r="E3386" s="483">
        <v>572</v>
      </c>
      <c r="F3386" s="329">
        <v>1708</v>
      </c>
      <c r="G3386" s="483" t="s">
        <v>13822</v>
      </c>
      <c r="H3386" s="329" t="s">
        <v>16981</v>
      </c>
    </row>
    <row r="3387" spans="1:11">
      <c r="A3387" s="183" t="s">
        <v>16982</v>
      </c>
      <c r="E3387" s="206">
        <v>110</v>
      </c>
      <c r="F3387" s="697">
        <v>1598</v>
      </c>
      <c r="G3387" s="183" t="s">
        <v>14806</v>
      </c>
      <c r="H3387" s="183" t="s">
        <v>16419</v>
      </c>
    </row>
    <row r="3388" spans="1:11">
      <c r="A3388" s="183" t="s">
        <v>13814</v>
      </c>
      <c r="E3388" s="206">
        <v>140</v>
      </c>
      <c r="F3388" s="697">
        <v>1458</v>
      </c>
      <c r="G3388" s="183" t="s">
        <v>13817</v>
      </c>
      <c r="H3388" s="183" t="s">
        <v>16983</v>
      </c>
    </row>
    <row r="3389" spans="1:11" s="483" customFormat="1">
      <c r="A3389" s="329" t="s">
        <v>16984</v>
      </c>
      <c r="E3389" s="483">
        <v>44</v>
      </c>
      <c r="F3389" s="329">
        <v>1414</v>
      </c>
      <c r="G3389" s="483" t="s">
        <v>14826</v>
      </c>
      <c r="H3389" s="329" t="s">
        <v>16985</v>
      </c>
    </row>
    <row r="3390" spans="1:11" ht="49.5">
      <c r="A3390" s="329" t="s">
        <v>13815</v>
      </c>
      <c r="C3390" s="206">
        <v>1468</v>
      </c>
      <c r="F3390" s="206"/>
      <c r="G3390" s="183" t="s">
        <v>13824</v>
      </c>
      <c r="H3390" s="698" t="s">
        <v>16986</v>
      </c>
    </row>
    <row r="3391" spans="1:11">
      <c r="A3391" s="183" t="s">
        <v>16987</v>
      </c>
      <c r="E3391" s="206">
        <v>500</v>
      </c>
      <c r="F3391" s="206">
        <v>914</v>
      </c>
      <c r="G3391" s="183" t="s">
        <v>14806</v>
      </c>
      <c r="H3391" s="183" t="s">
        <v>13818</v>
      </c>
    </row>
    <row r="3392" spans="1:11">
      <c r="A3392" s="183" t="s">
        <v>16988</v>
      </c>
      <c r="E3392" s="206">
        <v>500</v>
      </c>
      <c r="F3392" s="206">
        <v>414</v>
      </c>
      <c r="G3392" s="183" t="s">
        <v>15309</v>
      </c>
      <c r="H3392" s="183" t="s">
        <v>16989</v>
      </c>
    </row>
    <row r="3393" spans="1:11">
      <c r="A3393" s="183" t="s">
        <v>16990</v>
      </c>
      <c r="E3393" s="206">
        <v>200</v>
      </c>
      <c r="F3393" s="206">
        <v>214</v>
      </c>
      <c r="G3393" s="699"/>
      <c r="H3393" s="183" t="s">
        <v>16991</v>
      </c>
    </row>
    <row r="3394" spans="1:11" ht="66">
      <c r="A3394" s="183" t="s">
        <v>16992</v>
      </c>
      <c r="C3394" s="700" t="s">
        <v>16993</v>
      </c>
      <c r="D3394" s="700"/>
      <c r="H3394" s="698" t="s">
        <v>13819</v>
      </c>
    </row>
    <row r="3395" spans="1:11">
      <c r="A3395" s="183" t="s">
        <v>16990</v>
      </c>
      <c r="C3395" s="700">
        <v>61454</v>
      </c>
      <c r="H3395" s="183" t="s">
        <v>16994</v>
      </c>
    </row>
    <row r="3396" spans="1:11">
      <c r="A3396" s="183" t="s">
        <v>11649</v>
      </c>
      <c r="D3396" s="700">
        <v>556</v>
      </c>
      <c r="E3396" s="206"/>
      <c r="F3396" s="206">
        <v>770</v>
      </c>
      <c r="H3396" s="183" t="s">
        <v>16995</v>
      </c>
    </row>
    <row r="3397" spans="1:11">
      <c r="A3397" s="183" t="s">
        <v>16996</v>
      </c>
      <c r="C3397" s="183">
        <v>20010</v>
      </c>
      <c r="H3397" s="183" t="s">
        <v>16997</v>
      </c>
      <c r="K3397" s="183" t="s">
        <v>16998</v>
      </c>
    </row>
    <row r="3398" spans="1:11">
      <c r="A3398" s="183" t="s">
        <v>16999</v>
      </c>
      <c r="E3398" s="206">
        <v>168</v>
      </c>
      <c r="F3398" s="206">
        <v>602</v>
      </c>
      <c r="G3398" s="206" t="s">
        <v>15776</v>
      </c>
      <c r="H3398" s="183" t="s">
        <v>17000</v>
      </c>
    </row>
    <row r="3399" spans="1:11">
      <c r="A3399" s="183" t="s">
        <v>17001</v>
      </c>
      <c r="C3399" s="183">
        <v>29647</v>
      </c>
      <c r="H3399" s="183" t="s">
        <v>17002</v>
      </c>
    </row>
    <row r="3400" spans="1:11">
      <c r="A3400" s="183" t="s">
        <v>17001</v>
      </c>
      <c r="C3400" s="183">
        <v>39500</v>
      </c>
      <c r="D3400" s="700"/>
      <c r="H3400" s="183" t="s">
        <v>13821</v>
      </c>
    </row>
    <row r="3401" spans="1:11">
      <c r="A3401" s="183" t="s">
        <v>17001</v>
      </c>
      <c r="C3401" s="183">
        <v>36441</v>
      </c>
      <c r="H3401" s="183" t="s">
        <v>17003</v>
      </c>
    </row>
    <row r="3402" spans="1:11">
      <c r="A3402" s="183" t="s">
        <v>17001</v>
      </c>
      <c r="D3402" s="183">
        <v>5000</v>
      </c>
      <c r="E3402" s="206"/>
      <c r="F3402" s="206">
        <v>5602</v>
      </c>
      <c r="H3402" s="183" t="s">
        <v>14237</v>
      </c>
    </row>
    <row r="3403" spans="1:11">
      <c r="A3403" s="183" t="s">
        <v>17001</v>
      </c>
      <c r="E3403" s="183">
        <v>112</v>
      </c>
      <c r="F3403" s="206">
        <v>5490</v>
      </c>
      <c r="G3403" s="183" t="s">
        <v>13816</v>
      </c>
      <c r="H3403" s="183" t="s">
        <v>17004</v>
      </c>
    </row>
    <row r="3404" spans="1:11">
      <c r="A3404" s="183" t="s">
        <v>17001</v>
      </c>
      <c r="E3404" s="206">
        <v>120</v>
      </c>
      <c r="F3404" s="206">
        <v>5370</v>
      </c>
      <c r="G3404" s="183" t="s">
        <v>13854</v>
      </c>
      <c r="H3404" s="183" t="s">
        <v>14857</v>
      </c>
    </row>
    <row r="3405" spans="1:11">
      <c r="A3405" s="183" t="s">
        <v>13823</v>
      </c>
      <c r="E3405" s="183">
        <v>32</v>
      </c>
      <c r="F3405" s="206">
        <v>5338</v>
      </c>
      <c r="G3405" s="183" t="s">
        <v>14806</v>
      </c>
      <c r="H3405" s="183" t="s">
        <v>17005</v>
      </c>
    </row>
    <row r="3406" spans="1:11">
      <c r="E3406" s="206"/>
      <c r="F3406" s="206"/>
      <c r="H3406" s="700" t="s">
        <v>17006</v>
      </c>
    </row>
    <row r="3407" spans="1:11">
      <c r="A3407" s="183" t="s">
        <v>17007</v>
      </c>
      <c r="E3407" s="183">
        <v>28</v>
      </c>
      <c r="F3407" s="206">
        <v>5310</v>
      </c>
      <c r="G3407" s="183" t="s">
        <v>14826</v>
      </c>
      <c r="H3407" s="183" t="s">
        <v>17008</v>
      </c>
    </row>
    <row r="3408" spans="1:11" ht="49.5">
      <c r="A3408" s="183" t="s">
        <v>17009</v>
      </c>
      <c r="C3408" s="206">
        <v>1468</v>
      </c>
      <c r="F3408" s="206"/>
      <c r="G3408" s="183" t="s">
        <v>14813</v>
      </c>
      <c r="H3408" s="698" t="s">
        <v>17010</v>
      </c>
    </row>
    <row r="3409" spans="1:8">
      <c r="A3409" s="183" t="s">
        <v>13495</v>
      </c>
      <c r="E3409" s="206">
        <v>18</v>
      </c>
      <c r="F3409" s="206">
        <v>5292</v>
      </c>
      <c r="G3409" s="183" t="s">
        <v>13836</v>
      </c>
      <c r="H3409" s="183" t="s">
        <v>17011</v>
      </c>
    </row>
    <row r="3410" spans="1:8">
      <c r="A3410" s="183" t="s">
        <v>13495</v>
      </c>
      <c r="E3410" s="183">
        <v>100</v>
      </c>
      <c r="F3410" s="206">
        <v>5192</v>
      </c>
      <c r="G3410" s="183" t="s">
        <v>13817</v>
      </c>
      <c r="H3410" s="183" t="s">
        <v>13835</v>
      </c>
    </row>
    <row r="3411" spans="1:8">
      <c r="A3411" s="183" t="s">
        <v>13825</v>
      </c>
      <c r="E3411" s="206">
        <v>275</v>
      </c>
      <c r="F3411" s="206">
        <v>4917</v>
      </c>
      <c r="G3411" s="183" t="s">
        <v>14806</v>
      </c>
      <c r="H3411" s="183" t="s">
        <v>17012</v>
      </c>
    </row>
    <row r="3412" spans="1:8">
      <c r="A3412" s="183" t="s">
        <v>13825</v>
      </c>
      <c r="E3412" s="206">
        <v>275</v>
      </c>
      <c r="F3412" s="206">
        <v>4642</v>
      </c>
      <c r="G3412" s="183" t="s">
        <v>14806</v>
      </c>
      <c r="H3412" s="183" t="s">
        <v>17012</v>
      </c>
    </row>
    <row r="3413" spans="1:8">
      <c r="A3413" s="183" t="s">
        <v>17013</v>
      </c>
      <c r="C3413" s="183">
        <v>29647</v>
      </c>
      <c r="H3413" s="183" t="s">
        <v>17014</v>
      </c>
    </row>
    <row r="3414" spans="1:8">
      <c r="A3414" s="183" t="s">
        <v>13828</v>
      </c>
      <c r="C3414" s="183">
        <v>22500</v>
      </c>
      <c r="D3414" s="700"/>
      <c r="H3414" s="183" t="s">
        <v>17015</v>
      </c>
    </row>
    <row r="3415" spans="1:8">
      <c r="A3415" s="183" t="s">
        <v>13826</v>
      </c>
      <c r="C3415" s="206">
        <v>61454</v>
      </c>
      <c r="H3415" s="183" t="s">
        <v>17016</v>
      </c>
    </row>
    <row r="3416" spans="1:8">
      <c r="A3416" s="183" t="s">
        <v>13826</v>
      </c>
      <c r="C3416" s="183">
        <v>800</v>
      </c>
      <c r="H3416" s="183" t="s">
        <v>13827</v>
      </c>
    </row>
    <row r="3417" spans="1:8">
      <c r="A3417" s="183" t="s">
        <v>17013</v>
      </c>
      <c r="C3417" s="183">
        <v>16602</v>
      </c>
      <c r="H3417" s="183" t="s">
        <v>17017</v>
      </c>
    </row>
    <row r="3418" spans="1:8">
      <c r="A3418" s="183" t="s">
        <v>17018</v>
      </c>
      <c r="C3418" s="183">
        <v>23835</v>
      </c>
      <c r="H3418" s="183" t="s">
        <v>17019</v>
      </c>
    </row>
    <row r="3419" spans="1:8">
      <c r="A3419" s="183" t="s">
        <v>17020</v>
      </c>
      <c r="C3419" s="183">
        <v>26000</v>
      </c>
      <c r="H3419" s="183" t="s">
        <v>13829</v>
      </c>
    </row>
    <row r="3420" spans="1:8">
      <c r="A3420" s="183" t="s">
        <v>17021</v>
      </c>
      <c r="B3420" s="183">
        <v>26000</v>
      </c>
      <c r="H3420" s="183" t="s">
        <v>17022</v>
      </c>
    </row>
    <row r="3421" spans="1:8">
      <c r="A3421" s="183" t="s">
        <v>17023</v>
      </c>
      <c r="E3421" s="206">
        <v>325</v>
      </c>
      <c r="F3421" s="206">
        <v>4317</v>
      </c>
      <c r="G3421" s="183" t="s">
        <v>15309</v>
      </c>
      <c r="H3421" s="183" t="s">
        <v>16426</v>
      </c>
    </row>
    <row r="3422" spans="1:8">
      <c r="A3422" s="183" t="s">
        <v>17024</v>
      </c>
      <c r="E3422" s="206">
        <v>285</v>
      </c>
      <c r="F3422" s="206">
        <v>4032</v>
      </c>
      <c r="G3422" s="183" t="s">
        <v>14806</v>
      </c>
      <c r="H3422" s="183" t="s">
        <v>17025</v>
      </c>
    </row>
    <row r="3423" spans="1:8" ht="49.5">
      <c r="A3423" s="183" t="s">
        <v>13830</v>
      </c>
      <c r="C3423" s="206">
        <v>1468</v>
      </c>
      <c r="F3423" s="206"/>
      <c r="G3423" s="183" t="s">
        <v>14813</v>
      </c>
      <c r="H3423" s="698" t="s">
        <v>17026</v>
      </c>
    </row>
    <row r="3424" spans="1:8">
      <c r="A3424" s="183" t="s">
        <v>17027</v>
      </c>
      <c r="E3424" s="206">
        <v>178</v>
      </c>
      <c r="F3424" s="206">
        <v>3854</v>
      </c>
      <c r="G3424" s="206" t="s">
        <v>13820</v>
      </c>
      <c r="H3424" s="183" t="s">
        <v>17028</v>
      </c>
    </row>
    <row r="3425" spans="1:11">
      <c r="A3425" s="183" t="s">
        <v>17027</v>
      </c>
      <c r="E3425" s="183">
        <v>44</v>
      </c>
      <c r="F3425" s="206">
        <v>3810</v>
      </c>
      <c r="G3425" s="183" t="s">
        <v>14826</v>
      </c>
      <c r="H3425" s="183" t="s">
        <v>17029</v>
      </c>
    </row>
    <row r="3426" spans="1:11">
      <c r="E3426" s="206"/>
      <c r="F3426" s="206"/>
      <c r="H3426" s="700" t="s">
        <v>17006</v>
      </c>
    </row>
    <row r="3427" spans="1:11">
      <c r="A3427" s="183" t="s">
        <v>17030</v>
      </c>
      <c r="E3427" s="183">
        <v>60</v>
      </c>
      <c r="F3427" s="206">
        <v>3750</v>
      </c>
      <c r="G3427" s="183" t="s">
        <v>13822</v>
      </c>
      <c r="H3427" s="183" t="s">
        <v>17031</v>
      </c>
    </row>
    <row r="3428" spans="1:11">
      <c r="A3428" s="183" t="s">
        <v>17032</v>
      </c>
      <c r="C3428" s="183">
        <v>20000</v>
      </c>
      <c r="H3428" s="183" t="s">
        <v>17033</v>
      </c>
    </row>
    <row r="3429" spans="1:11">
      <c r="A3429" s="183" t="s">
        <v>17034</v>
      </c>
      <c r="C3429" s="183">
        <v>20010</v>
      </c>
      <c r="H3429" s="183" t="s">
        <v>17035</v>
      </c>
      <c r="K3429" s="183" t="s">
        <v>16908</v>
      </c>
    </row>
    <row r="3430" spans="1:11">
      <c r="A3430" s="183" t="s">
        <v>17036</v>
      </c>
      <c r="C3430" s="183">
        <v>29647</v>
      </c>
      <c r="H3430" s="183" t="s">
        <v>17037</v>
      </c>
    </row>
    <row r="3431" spans="1:11">
      <c r="A3431" s="183" t="s">
        <v>13832</v>
      </c>
      <c r="C3431" s="183">
        <v>18000</v>
      </c>
      <c r="D3431" s="700"/>
      <c r="H3431" s="183" t="s">
        <v>17015</v>
      </c>
    </row>
    <row r="3432" spans="1:11">
      <c r="A3432" s="183" t="s">
        <v>17038</v>
      </c>
      <c r="C3432" s="206">
        <v>1000</v>
      </c>
      <c r="H3432" s="183" t="s">
        <v>17039</v>
      </c>
    </row>
    <row r="3433" spans="1:11">
      <c r="A3433" s="183" t="s">
        <v>13832</v>
      </c>
      <c r="C3433" s="206">
        <v>60454</v>
      </c>
      <c r="H3433" s="183" t="s">
        <v>17039</v>
      </c>
    </row>
    <row r="3434" spans="1:11">
      <c r="A3434" s="183" t="s">
        <v>13832</v>
      </c>
      <c r="C3434" s="183">
        <v>11285</v>
      </c>
      <c r="H3434" s="183" t="s">
        <v>17040</v>
      </c>
    </row>
    <row r="3435" spans="1:11">
      <c r="A3435" s="183" t="s">
        <v>13832</v>
      </c>
      <c r="E3435" s="183">
        <v>112</v>
      </c>
      <c r="F3435" s="206">
        <v>3638</v>
      </c>
      <c r="G3435" s="183" t="s">
        <v>13816</v>
      </c>
      <c r="H3435" s="183" t="s">
        <v>17041</v>
      </c>
    </row>
    <row r="3436" spans="1:11">
      <c r="A3436" s="183" t="s">
        <v>17042</v>
      </c>
      <c r="E3436" s="183">
        <v>60</v>
      </c>
      <c r="F3436" s="206">
        <v>3578</v>
      </c>
      <c r="G3436" s="183" t="s">
        <v>13816</v>
      </c>
      <c r="H3436" s="183" t="s">
        <v>17043</v>
      </c>
    </row>
    <row r="3437" spans="1:11">
      <c r="A3437" s="183" t="s">
        <v>17044</v>
      </c>
      <c r="E3437" s="183">
        <v>75</v>
      </c>
      <c r="F3437" s="206">
        <v>3503</v>
      </c>
      <c r="G3437" s="183" t="s">
        <v>17045</v>
      </c>
      <c r="H3437" s="183" t="s">
        <v>17046</v>
      </c>
    </row>
    <row r="3438" spans="1:11">
      <c r="E3438" s="206"/>
      <c r="F3438" s="206"/>
      <c r="H3438" s="700" t="s">
        <v>16769</v>
      </c>
    </row>
    <row r="3439" spans="1:11" ht="49.5">
      <c r="A3439" s="183" t="s">
        <v>13834</v>
      </c>
      <c r="C3439" s="206">
        <v>1468</v>
      </c>
      <c r="F3439" s="206"/>
      <c r="G3439" s="183" t="s">
        <v>13824</v>
      </c>
      <c r="H3439" s="698" t="s">
        <v>17047</v>
      </c>
    </row>
    <row r="3440" spans="1:11">
      <c r="A3440" s="183" t="s">
        <v>13834</v>
      </c>
      <c r="C3440" s="183">
        <v>10000</v>
      </c>
      <c r="H3440" s="183" t="s">
        <v>17048</v>
      </c>
    </row>
    <row r="3441" spans="1:11">
      <c r="A3441" s="183" t="s">
        <v>17049</v>
      </c>
      <c r="E3441" s="183">
        <v>230</v>
      </c>
      <c r="F3441" s="206">
        <v>3273</v>
      </c>
      <c r="G3441" s="183" t="s">
        <v>14844</v>
      </c>
      <c r="H3441" s="183" t="s">
        <v>17050</v>
      </c>
    </row>
    <row r="3442" spans="1:11">
      <c r="A3442" s="183" t="s">
        <v>17051</v>
      </c>
      <c r="E3442" s="183">
        <v>100</v>
      </c>
      <c r="F3442" s="206">
        <v>3173</v>
      </c>
      <c r="G3442" s="183" t="s">
        <v>13817</v>
      </c>
      <c r="H3442" s="183" t="s">
        <v>14037</v>
      </c>
    </row>
    <row r="3443" spans="1:11">
      <c r="A3443" s="183" t="s">
        <v>17052</v>
      </c>
      <c r="E3443" s="206">
        <v>18</v>
      </c>
      <c r="F3443" s="206">
        <v>3155</v>
      </c>
      <c r="G3443" s="183" t="s">
        <v>13836</v>
      </c>
      <c r="H3443" s="183" t="s">
        <v>17053</v>
      </c>
    </row>
    <row r="3444" spans="1:11">
      <c r="A3444" s="183" t="s">
        <v>13837</v>
      </c>
      <c r="C3444" s="183">
        <v>20010</v>
      </c>
      <c r="H3444" s="183" t="s">
        <v>13838</v>
      </c>
      <c r="K3444" s="183" t="s">
        <v>16998</v>
      </c>
    </row>
    <row r="3445" spans="1:11">
      <c r="A3445" s="183" t="s">
        <v>13839</v>
      </c>
      <c r="E3445" s="206">
        <v>2700</v>
      </c>
      <c r="F3445" s="206">
        <v>455</v>
      </c>
      <c r="G3445" s="183" t="s">
        <v>13836</v>
      </c>
      <c r="H3445" s="183" t="s">
        <v>13840</v>
      </c>
    </row>
    <row r="3446" spans="1:11">
      <c r="A3446" s="183" t="s">
        <v>17054</v>
      </c>
      <c r="D3446" s="183">
        <v>5000</v>
      </c>
      <c r="E3446" s="206"/>
      <c r="F3446" s="206">
        <v>5455</v>
      </c>
      <c r="H3446" s="183" t="s">
        <v>14189</v>
      </c>
    </row>
    <row r="3447" spans="1:11">
      <c r="A3447" s="183" t="s">
        <v>13841</v>
      </c>
      <c r="E3447" s="183">
        <v>60</v>
      </c>
      <c r="F3447" s="206">
        <v>5395</v>
      </c>
      <c r="G3447" s="183" t="s">
        <v>13816</v>
      </c>
      <c r="H3447" s="183" t="s">
        <v>17055</v>
      </c>
    </row>
    <row r="3448" spans="1:11">
      <c r="A3448" s="183" t="s">
        <v>13842</v>
      </c>
      <c r="C3448" s="183">
        <v>29647</v>
      </c>
      <c r="H3448" s="183" t="s">
        <v>17056</v>
      </c>
    </row>
    <row r="3449" spans="1:11">
      <c r="A3449" s="183" t="s">
        <v>13842</v>
      </c>
      <c r="C3449" s="206">
        <v>61454</v>
      </c>
      <c r="H3449" s="183" t="s">
        <v>17057</v>
      </c>
    </row>
    <row r="3450" spans="1:11">
      <c r="A3450" s="183" t="s">
        <v>13843</v>
      </c>
      <c r="C3450" s="183">
        <v>2148</v>
      </c>
      <c r="H3450" s="183" t="s">
        <v>17058</v>
      </c>
    </row>
    <row r="3451" spans="1:11">
      <c r="A3451" s="183" t="s">
        <v>13844</v>
      </c>
      <c r="E3451" s="183">
        <v>60</v>
      </c>
      <c r="F3451" s="206">
        <v>5335</v>
      </c>
      <c r="G3451" s="183" t="s">
        <v>13822</v>
      </c>
      <c r="H3451" s="183" t="s">
        <v>17059</v>
      </c>
    </row>
    <row r="3452" spans="1:11">
      <c r="A3452" s="183" t="s">
        <v>13845</v>
      </c>
      <c r="E3452" s="183">
        <v>30</v>
      </c>
      <c r="F3452" s="206">
        <v>5305</v>
      </c>
      <c r="G3452" s="183" t="s">
        <v>17045</v>
      </c>
      <c r="H3452" s="183" t="s">
        <v>17046</v>
      </c>
    </row>
    <row r="3453" spans="1:11" ht="49.5">
      <c r="A3453" s="183" t="s">
        <v>17060</v>
      </c>
      <c r="C3453" s="206">
        <v>1468</v>
      </c>
      <c r="F3453" s="206"/>
      <c r="G3453" s="183" t="s">
        <v>14813</v>
      </c>
      <c r="H3453" s="698" t="s">
        <v>17061</v>
      </c>
    </row>
    <row r="3454" spans="1:11">
      <c r="A3454" s="183" t="s">
        <v>17062</v>
      </c>
      <c r="C3454" s="183">
        <v>24674</v>
      </c>
      <c r="H3454" s="183" t="s">
        <v>17063</v>
      </c>
    </row>
    <row r="3455" spans="1:11">
      <c r="A3455" s="183" t="s">
        <v>17064</v>
      </c>
      <c r="E3455" s="206">
        <v>189</v>
      </c>
      <c r="F3455" s="206">
        <v>5116</v>
      </c>
      <c r="G3455" s="206" t="s">
        <v>13820</v>
      </c>
      <c r="H3455" s="183" t="s">
        <v>17065</v>
      </c>
    </row>
    <row r="3456" spans="1:11">
      <c r="A3456" s="183" t="s">
        <v>17066</v>
      </c>
      <c r="E3456" s="206">
        <v>138</v>
      </c>
      <c r="F3456" s="206">
        <v>4978</v>
      </c>
      <c r="G3456" s="183" t="s">
        <v>13836</v>
      </c>
      <c r="H3456" s="183" t="s">
        <v>17067</v>
      </c>
    </row>
    <row r="3457" spans="1:11">
      <c r="A3457" s="183" t="s">
        <v>17068</v>
      </c>
      <c r="E3457" s="183">
        <v>44</v>
      </c>
      <c r="F3457" s="206">
        <v>4934</v>
      </c>
      <c r="G3457" s="183" t="s">
        <v>17069</v>
      </c>
      <c r="H3457" s="183" t="s">
        <v>17070</v>
      </c>
    </row>
    <row r="3458" spans="1:11">
      <c r="A3458" s="183" t="s">
        <v>13846</v>
      </c>
      <c r="E3458" s="206">
        <v>100</v>
      </c>
      <c r="F3458" s="206">
        <v>4834</v>
      </c>
      <c r="G3458" s="183" t="s">
        <v>14806</v>
      </c>
      <c r="H3458" s="183" t="s">
        <v>17071</v>
      </c>
    </row>
    <row r="3459" spans="1:11" ht="33">
      <c r="A3459" s="183" t="s">
        <v>13847</v>
      </c>
      <c r="C3459" s="183">
        <v>12000</v>
      </c>
      <c r="E3459" s="206"/>
      <c r="F3459" s="206"/>
      <c r="H3459" s="698" t="s">
        <v>17072</v>
      </c>
    </row>
    <row r="3460" spans="1:11">
      <c r="A3460" s="183" t="s">
        <v>17073</v>
      </c>
      <c r="C3460" s="183">
        <v>20010</v>
      </c>
      <c r="H3460" s="183" t="s">
        <v>17074</v>
      </c>
      <c r="K3460" s="183" t="s">
        <v>16883</v>
      </c>
    </row>
    <row r="3461" spans="1:11" ht="49.5">
      <c r="A3461" s="183" t="s">
        <v>17075</v>
      </c>
      <c r="C3461" s="206">
        <v>130010</v>
      </c>
      <c r="D3461" s="700"/>
      <c r="H3461" s="698" t="s">
        <v>13848</v>
      </c>
    </row>
    <row r="3462" spans="1:11">
      <c r="A3462" s="183" t="s">
        <v>13735</v>
      </c>
      <c r="E3462" s="183">
        <v>250</v>
      </c>
      <c r="F3462" s="183">
        <v>4584</v>
      </c>
      <c r="H3462" s="183" t="s">
        <v>17076</v>
      </c>
    </row>
    <row r="3463" spans="1:11">
      <c r="A3463" s="183" t="s">
        <v>17077</v>
      </c>
      <c r="C3463" s="206">
        <v>19800</v>
      </c>
      <c r="H3463" s="183" t="s">
        <v>17078</v>
      </c>
    </row>
    <row r="3464" spans="1:11">
      <c r="A3464" s="183" t="s">
        <v>17077</v>
      </c>
      <c r="C3464" s="183">
        <v>29575</v>
      </c>
      <c r="H3464" s="183" t="s">
        <v>17079</v>
      </c>
    </row>
    <row r="3465" spans="1:11">
      <c r="A3465" s="183" t="s">
        <v>13850</v>
      </c>
      <c r="C3465" s="206">
        <v>61280</v>
      </c>
      <c r="H3465" s="183" t="s">
        <v>17080</v>
      </c>
    </row>
    <row r="3466" spans="1:11">
      <c r="A3466" s="183" t="s">
        <v>17081</v>
      </c>
      <c r="C3466" s="183">
        <v>317</v>
      </c>
      <c r="H3466" s="183" t="s">
        <v>17082</v>
      </c>
    </row>
    <row r="3467" spans="1:11">
      <c r="A3467" s="183" t="s">
        <v>17083</v>
      </c>
      <c r="C3467" s="183">
        <v>283</v>
      </c>
      <c r="H3467" s="183" t="s">
        <v>17084</v>
      </c>
    </row>
    <row r="3468" spans="1:11">
      <c r="A3468" s="183" t="s">
        <v>17085</v>
      </c>
      <c r="E3468" s="206">
        <v>18</v>
      </c>
      <c r="F3468" s="206">
        <v>4566</v>
      </c>
      <c r="G3468" s="183" t="s">
        <v>13836</v>
      </c>
      <c r="H3468" s="183" t="s">
        <v>13851</v>
      </c>
    </row>
    <row r="3469" spans="1:11">
      <c r="A3469" s="183" t="s">
        <v>13852</v>
      </c>
      <c r="E3469" s="700">
        <v>260</v>
      </c>
      <c r="F3469" s="206">
        <v>4306</v>
      </c>
      <c r="G3469" s="183" t="s">
        <v>17086</v>
      </c>
      <c r="H3469" s="183" t="s">
        <v>16481</v>
      </c>
    </row>
    <row r="3470" spans="1:11">
      <c r="A3470" s="183" t="s">
        <v>17087</v>
      </c>
      <c r="E3470" s="700">
        <v>270</v>
      </c>
      <c r="F3470" s="206">
        <v>4036</v>
      </c>
      <c r="G3470" s="183" t="s">
        <v>13817</v>
      </c>
      <c r="H3470" s="183" t="s">
        <v>13853</v>
      </c>
    </row>
    <row r="3471" spans="1:11">
      <c r="A3471" s="183" t="s">
        <v>13852</v>
      </c>
      <c r="E3471" s="206">
        <v>235</v>
      </c>
      <c r="F3471" s="206">
        <v>3801</v>
      </c>
      <c r="G3471" s="183" t="s">
        <v>13854</v>
      </c>
      <c r="H3471" s="183" t="s">
        <v>17088</v>
      </c>
    </row>
    <row r="3472" spans="1:11">
      <c r="A3472" s="183" t="s">
        <v>13852</v>
      </c>
      <c r="E3472" s="183">
        <v>720</v>
      </c>
      <c r="F3472" s="206">
        <v>3081</v>
      </c>
      <c r="G3472" s="183" t="s">
        <v>13816</v>
      </c>
      <c r="H3472" s="183" t="s">
        <v>17089</v>
      </c>
    </row>
    <row r="3473" spans="1:11">
      <c r="A3473" s="183" t="s">
        <v>17090</v>
      </c>
      <c r="E3473" s="183">
        <v>88</v>
      </c>
      <c r="F3473" s="206">
        <v>2993</v>
      </c>
      <c r="G3473" s="183" t="s">
        <v>14826</v>
      </c>
      <c r="H3473" s="183" t="s">
        <v>17091</v>
      </c>
    </row>
    <row r="3474" spans="1:11" ht="99">
      <c r="A3474" s="183" t="s">
        <v>17092</v>
      </c>
      <c r="C3474" s="206">
        <v>150010</v>
      </c>
      <c r="D3474" s="700"/>
      <c r="H3474" s="698" t="s">
        <v>13855</v>
      </c>
    </row>
    <row r="3475" spans="1:11" ht="49.5">
      <c r="A3475" s="183" t="s">
        <v>17093</v>
      </c>
      <c r="C3475" s="206">
        <v>1468</v>
      </c>
      <c r="F3475" s="206"/>
      <c r="G3475" s="183" t="s">
        <v>13824</v>
      </c>
      <c r="H3475" s="698" t="s">
        <v>17094</v>
      </c>
    </row>
    <row r="3476" spans="1:11">
      <c r="A3476" s="183" t="s">
        <v>17095</v>
      </c>
      <c r="E3476" s="183">
        <v>92</v>
      </c>
      <c r="F3476" s="206">
        <v>2901</v>
      </c>
      <c r="G3476" s="183" t="s">
        <v>13822</v>
      </c>
      <c r="H3476" s="183" t="s">
        <v>13857</v>
      </c>
    </row>
    <row r="3477" spans="1:11">
      <c r="A3477" s="183" t="s">
        <v>17096</v>
      </c>
      <c r="C3477" s="183">
        <v>20010</v>
      </c>
      <c r="H3477" s="183" t="s">
        <v>17097</v>
      </c>
      <c r="K3477" s="183" t="s">
        <v>17098</v>
      </c>
    </row>
    <row r="3478" spans="1:11" ht="132">
      <c r="A3478" s="183" t="s">
        <v>17096</v>
      </c>
      <c r="C3478" s="700">
        <v>4010</v>
      </c>
      <c r="D3478" s="700" t="s">
        <v>17099</v>
      </c>
      <c r="H3478" s="701" t="s">
        <v>17100</v>
      </c>
    </row>
    <row r="3479" spans="1:11">
      <c r="A3479" s="183" t="s">
        <v>17101</v>
      </c>
      <c r="E3479" s="183">
        <v>28</v>
      </c>
      <c r="F3479" s="206">
        <v>2873</v>
      </c>
      <c r="G3479" s="183" t="s">
        <v>13856</v>
      </c>
      <c r="H3479" s="183" t="s">
        <v>16526</v>
      </c>
    </row>
    <row r="3480" spans="1:11">
      <c r="A3480" s="183" t="s">
        <v>17102</v>
      </c>
      <c r="C3480" s="206">
        <v>21000</v>
      </c>
      <c r="H3480" s="183" t="s">
        <v>17103</v>
      </c>
    </row>
    <row r="3481" spans="1:11">
      <c r="A3481" s="183" t="s">
        <v>17102</v>
      </c>
      <c r="C3481" s="183">
        <v>29575</v>
      </c>
      <c r="H3481" s="183" t="s">
        <v>17104</v>
      </c>
    </row>
    <row r="3482" spans="1:11">
      <c r="A3482" s="183" t="s">
        <v>13860</v>
      </c>
      <c r="C3482" s="206">
        <v>31280</v>
      </c>
      <c r="D3482" s="206"/>
      <c r="H3482" s="183" t="s">
        <v>17105</v>
      </c>
    </row>
    <row r="3483" spans="1:11">
      <c r="A3483" s="183" t="s">
        <v>17106</v>
      </c>
      <c r="C3483" s="206">
        <v>11000</v>
      </c>
      <c r="D3483" s="206"/>
      <c r="H3483" s="183" t="s">
        <v>17107</v>
      </c>
    </row>
    <row r="3484" spans="1:11">
      <c r="A3484" s="183" t="s">
        <v>13861</v>
      </c>
      <c r="E3484" s="206">
        <v>430</v>
      </c>
      <c r="F3484" s="206">
        <v>2443</v>
      </c>
      <c r="G3484" s="183" t="s">
        <v>15309</v>
      </c>
      <c r="H3484" s="183" t="s">
        <v>16529</v>
      </c>
    </row>
    <row r="3485" spans="1:11">
      <c r="A3485" s="183" t="s">
        <v>17108</v>
      </c>
      <c r="E3485" s="206">
        <v>410</v>
      </c>
      <c r="F3485" s="206">
        <v>2033</v>
      </c>
      <c r="G3485" s="183" t="s">
        <v>15309</v>
      </c>
      <c r="H3485" s="183" t="s">
        <v>17109</v>
      </c>
    </row>
    <row r="3486" spans="1:11">
      <c r="A3486" s="183" t="s">
        <v>13862</v>
      </c>
      <c r="C3486" s="183">
        <v>10725</v>
      </c>
      <c r="H3486" s="183" t="s">
        <v>17110</v>
      </c>
    </row>
    <row r="3487" spans="1:11" ht="165">
      <c r="A3487" s="183" t="s">
        <v>13862</v>
      </c>
      <c r="C3487" s="206">
        <v>7004</v>
      </c>
      <c r="D3487" s="700"/>
      <c r="H3487" s="698" t="s">
        <v>17111</v>
      </c>
      <c r="J3487" s="698"/>
    </row>
    <row r="3488" spans="1:11">
      <c r="A3488" s="183" t="s">
        <v>13862</v>
      </c>
      <c r="D3488" s="183">
        <v>5000</v>
      </c>
      <c r="E3488" s="206"/>
      <c r="F3488" s="206">
        <v>7033</v>
      </c>
      <c r="H3488" s="183" t="s">
        <v>17112</v>
      </c>
    </row>
    <row r="3489" spans="1:11">
      <c r="A3489" s="183" t="s">
        <v>17113</v>
      </c>
      <c r="E3489" s="183">
        <v>28</v>
      </c>
      <c r="F3489" s="206">
        <v>7005</v>
      </c>
      <c r="G3489" s="183" t="s">
        <v>17069</v>
      </c>
      <c r="H3489" s="183" t="s">
        <v>17114</v>
      </c>
    </row>
    <row r="3490" spans="1:11" ht="99">
      <c r="A3490" s="183" t="s">
        <v>17113</v>
      </c>
      <c r="C3490" s="206">
        <v>7510</v>
      </c>
      <c r="D3490" s="700"/>
      <c r="H3490" s="701" t="s">
        <v>17115</v>
      </c>
    </row>
    <row r="3491" spans="1:11">
      <c r="A3491" s="183" t="s">
        <v>17116</v>
      </c>
      <c r="C3491" s="206">
        <v>23342</v>
      </c>
      <c r="D3491" s="206"/>
      <c r="H3491" s="183" t="s">
        <v>17117</v>
      </c>
    </row>
    <row r="3492" spans="1:11">
      <c r="A3492" s="183" t="s">
        <v>17118</v>
      </c>
      <c r="C3492" s="206">
        <v>19000</v>
      </c>
      <c r="D3492" s="700"/>
      <c r="H3492" s="183" t="s">
        <v>17119</v>
      </c>
    </row>
    <row r="3493" spans="1:11">
      <c r="A3493" s="183" t="s">
        <v>17120</v>
      </c>
      <c r="E3493" s="183">
        <v>56</v>
      </c>
      <c r="F3493" s="206">
        <v>6949</v>
      </c>
      <c r="G3493" s="183" t="s">
        <v>17069</v>
      </c>
      <c r="H3493" s="183" t="s">
        <v>17121</v>
      </c>
    </row>
    <row r="3494" spans="1:11" ht="115.5">
      <c r="A3494" s="183" t="s">
        <v>17122</v>
      </c>
      <c r="C3494" s="206">
        <v>18171</v>
      </c>
      <c r="D3494" s="700"/>
      <c r="H3494" s="698" t="s">
        <v>17123</v>
      </c>
      <c r="J3494" s="698"/>
    </row>
    <row r="3495" spans="1:11">
      <c r="A3495" s="183" t="s">
        <v>13864</v>
      </c>
      <c r="E3495" s="183">
        <v>112</v>
      </c>
      <c r="F3495" s="206">
        <v>6837</v>
      </c>
      <c r="G3495" s="183" t="s">
        <v>13856</v>
      </c>
      <c r="H3495" s="183" t="s">
        <v>13865</v>
      </c>
    </row>
    <row r="3496" spans="1:11" ht="49.5">
      <c r="A3496" s="183" t="s">
        <v>13590</v>
      </c>
      <c r="C3496" s="206">
        <v>1468</v>
      </c>
      <c r="F3496" s="206"/>
      <c r="G3496" s="183" t="s">
        <v>14813</v>
      </c>
      <c r="H3496" s="698" t="s">
        <v>17124</v>
      </c>
    </row>
    <row r="3497" spans="1:11">
      <c r="A3497" s="183" t="s">
        <v>17125</v>
      </c>
      <c r="E3497" s="183">
        <v>44</v>
      </c>
      <c r="F3497" s="206">
        <v>6793</v>
      </c>
      <c r="G3497" s="183" t="s">
        <v>13856</v>
      </c>
      <c r="H3497" s="183" t="s">
        <v>17126</v>
      </c>
    </row>
    <row r="3498" spans="1:11">
      <c r="A3498" s="183" t="s">
        <v>17127</v>
      </c>
      <c r="E3498" s="206">
        <v>178</v>
      </c>
      <c r="F3498" s="206">
        <v>6615</v>
      </c>
      <c r="G3498" s="206" t="s">
        <v>17128</v>
      </c>
      <c r="H3498" s="183" t="s">
        <v>17129</v>
      </c>
    </row>
    <row r="3499" spans="1:11">
      <c r="A3499" s="183" t="s">
        <v>17130</v>
      </c>
      <c r="C3499" s="183">
        <v>20010</v>
      </c>
      <c r="H3499" s="183" t="s">
        <v>17131</v>
      </c>
      <c r="K3499" s="183" t="s">
        <v>17098</v>
      </c>
    </row>
    <row r="3500" spans="1:11">
      <c r="A3500" s="183" t="s">
        <v>17132</v>
      </c>
      <c r="E3500" s="183">
        <v>56</v>
      </c>
      <c r="F3500" s="206">
        <v>6559</v>
      </c>
      <c r="G3500" s="183" t="s">
        <v>14826</v>
      </c>
      <c r="H3500" s="183" t="s">
        <v>17133</v>
      </c>
    </row>
    <row r="3501" spans="1:11">
      <c r="A3501" s="183" t="s">
        <v>17134</v>
      </c>
      <c r="E3501" s="183">
        <v>28</v>
      </c>
      <c r="F3501" s="206">
        <v>6531</v>
      </c>
      <c r="G3501" s="183" t="s">
        <v>14826</v>
      </c>
      <c r="H3501" s="183" t="s">
        <v>17135</v>
      </c>
    </row>
    <row r="3502" spans="1:11">
      <c r="A3502" s="183" t="s">
        <v>13540</v>
      </c>
      <c r="C3502" s="206">
        <v>18000</v>
      </c>
      <c r="H3502" s="183" t="s">
        <v>17136</v>
      </c>
    </row>
    <row r="3503" spans="1:11">
      <c r="A3503" s="183" t="s">
        <v>13540</v>
      </c>
      <c r="C3503" s="183">
        <v>29575</v>
      </c>
      <c r="H3503" s="183" t="s">
        <v>17137</v>
      </c>
    </row>
    <row r="3504" spans="1:11">
      <c r="A3504" s="183" t="s">
        <v>13540</v>
      </c>
      <c r="C3504" s="206">
        <v>61280</v>
      </c>
      <c r="D3504" s="206"/>
      <c r="H3504" s="183" t="s">
        <v>17138</v>
      </c>
    </row>
    <row r="3505" spans="1:11">
      <c r="A3505" s="183" t="s">
        <v>17139</v>
      </c>
      <c r="C3505" s="183">
        <v>4988</v>
      </c>
      <c r="H3505" s="183" t="s">
        <v>17140</v>
      </c>
    </row>
    <row r="3506" spans="1:11">
      <c r="A3506" s="183" t="s">
        <v>17141</v>
      </c>
      <c r="E3506" s="183">
        <v>28</v>
      </c>
      <c r="F3506" s="206">
        <v>6503</v>
      </c>
      <c r="G3506" s="183" t="s">
        <v>13822</v>
      </c>
      <c r="H3506" s="183" t="s">
        <v>17142</v>
      </c>
    </row>
    <row r="3507" spans="1:11" ht="132">
      <c r="A3507" s="183" t="s">
        <v>17141</v>
      </c>
      <c r="C3507" s="206">
        <v>160000</v>
      </c>
      <c r="D3507" s="700"/>
      <c r="H3507" s="698" t="s">
        <v>17143</v>
      </c>
      <c r="J3507" s="698"/>
    </row>
    <row r="3508" spans="1:11">
      <c r="A3508" s="183" t="s">
        <v>13868</v>
      </c>
      <c r="E3508" s="206">
        <v>680</v>
      </c>
      <c r="F3508" s="206">
        <v>5823</v>
      </c>
      <c r="G3508" s="183" t="s">
        <v>13817</v>
      </c>
      <c r="H3508" s="183" t="s">
        <v>13870</v>
      </c>
    </row>
    <row r="3509" spans="1:11">
      <c r="A3509" s="183" t="s">
        <v>13868</v>
      </c>
      <c r="E3509" s="206">
        <v>620</v>
      </c>
      <c r="F3509" s="206">
        <v>5203</v>
      </c>
      <c r="G3509" s="183" t="s">
        <v>15309</v>
      </c>
      <c r="H3509" s="183" t="s">
        <v>17144</v>
      </c>
    </row>
    <row r="3510" spans="1:11" ht="49.5">
      <c r="A3510" s="183" t="s">
        <v>17145</v>
      </c>
      <c r="C3510" s="206">
        <v>1468</v>
      </c>
      <c r="F3510" s="206"/>
      <c r="G3510" s="183" t="s">
        <v>15273</v>
      </c>
      <c r="H3510" s="698" t="s">
        <v>17146</v>
      </c>
    </row>
    <row r="3511" spans="1:11">
      <c r="A3511" s="183" t="s">
        <v>13661</v>
      </c>
      <c r="E3511" s="206">
        <v>18</v>
      </c>
      <c r="F3511" s="702">
        <v>5185</v>
      </c>
      <c r="G3511" s="183" t="s">
        <v>17147</v>
      </c>
      <c r="H3511" s="183" t="s">
        <v>17148</v>
      </c>
    </row>
    <row r="3512" spans="1:11">
      <c r="A3512" s="183" t="s">
        <v>13661</v>
      </c>
      <c r="E3512" s="206">
        <v>100</v>
      </c>
      <c r="F3512" s="206">
        <v>5085</v>
      </c>
      <c r="G3512" s="183" t="s">
        <v>13817</v>
      </c>
      <c r="H3512" s="183" t="s">
        <v>16414</v>
      </c>
    </row>
    <row r="3513" spans="1:11" s="708" customFormat="1" ht="3.6" customHeight="1">
      <c r="E3513" s="712"/>
      <c r="F3513" s="712"/>
    </row>
    <row r="3514" spans="1:11">
      <c r="A3514" s="183" t="s">
        <v>17149</v>
      </c>
      <c r="C3514" s="183">
        <v>20010</v>
      </c>
      <c r="H3514" s="183" t="s">
        <v>17150</v>
      </c>
      <c r="K3514" s="183" t="s">
        <v>16998</v>
      </c>
    </row>
    <row r="3515" spans="1:11">
      <c r="A3515" s="183" t="s">
        <v>17151</v>
      </c>
      <c r="C3515" s="206">
        <v>31000</v>
      </c>
      <c r="H3515" s="183" t="s">
        <v>17152</v>
      </c>
    </row>
    <row r="3516" spans="1:11">
      <c r="A3516" s="183" t="s">
        <v>17153</v>
      </c>
      <c r="C3516" s="183">
        <v>29575</v>
      </c>
      <c r="H3516" s="183" t="s">
        <v>17154</v>
      </c>
    </row>
    <row r="3517" spans="1:11">
      <c r="A3517" s="183" t="s">
        <v>17155</v>
      </c>
      <c r="C3517" s="183">
        <v>15830</v>
      </c>
      <c r="H3517" s="183" t="s">
        <v>17156</v>
      </c>
    </row>
    <row r="3518" spans="1:11">
      <c r="A3518" s="183" t="s">
        <v>17157</v>
      </c>
      <c r="C3518" s="206">
        <v>41280</v>
      </c>
      <c r="D3518" s="206"/>
      <c r="E3518" s="700"/>
      <c r="H3518" s="206" t="s">
        <v>17158</v>
      </c>
    </row>
    <row r="3519" spans="1:11">
      <c r="A3519" s="183" t="s">
        <v>17159</v>
      </c>
      <c r="C3519" s="206">
        <v>20000</v>
      </c>
      <c r="D3519" s="206"/>
      <c r="E3519" s="700"/>
      <c r="H3519" s="206" t="s">
        <v>17160</v>
      </c>
    </row>
    <row r="3520" spans="1:11">
      <c r="A3520" s="183" t="s">
        <v>17159</v>
      </c>
      <c r="C3520" s="183">
        <v>16930</v>
      </c>
      <c r="H3520" s="183" t="s">
        <v>17161</v>
      </c>
    </row>
    <row r="3521" spans="1:11">
      <c r="A3521" s="183" t="s">
        <v>17162</v>
      </c>
      <c r="C3521" s="183">
        <v>43064</v>
      </c>
      <c r="H3521" s="183" t="s">
        <v>17163</v>
      </c>
    </row>
    <row r="3522" spans="1:11" ht="33">
      <c r="A3522" s="183" t="s">
        <v>17164</v>
      </c>
      <c r="C3522" s="183">
        <v>8888</v>
      </c>
      <c r="H3522" s="698" t="s">
        <v>17165</v>
      </c>
    </row>
    <row r="3523" spans="1:11" ht="113.45" customHeight="1">
      <c r="A3523" s="183" t="s">
        <v>17166</v>
      </c>
      <c r="C3523" s="206">
        <v>62100</v>
      </c>
      <c r="D3523" s="700"/>
      <c r="H3523" s="698" t="s">
        <v>17167</v>
      </c>
      <c r="J3523" s="698"/>
    </row>
    <row r="3524" spans="1:11" ht="49.5">
      <c r="A3524" s="183" t="s">
        <v>17168</v>
      </c>
      <c r="C3524" s="206">
        <v>1468</v>
      </c>
      <c r="F3524" s="206"/>
      <c r="G3524" s="183" t="s">
        <v>13824</v>
      </c>
      <c r="H3524" s="698" t="s">
        <v>17169</v>
      </c>
    </row>
    <row r="3525" spans="1:11">
      <c r="A3525" s="183" t="s">
        <v>17170</v>
      </c>
      <c r="E3525" s="206">
        <v>199</v>
      </c>
      <c r="F3525" s="206">
        <v>4886</v>
      </c>
      <c r="G3525" s="206" t="s">
        <v>17128</v>
      </c>
      <c r="H3525" s="183" t="s">
        <v>17171</v>
      </c>
    </row>
    <row r="3526" spans="1:11">
      <c r="A3526" s="183" t="s">
        <v>17172</v>
      </c>
      <c r="C3526" s="183">
        <v>20010</v>
      </c>
      <c r="H3526" s="183" t="s">
        <v>17173</v>
      </c>
      <c r="K3526" s="183" t="s">
        <v>16883</v>
      </c>
    </row>
    <row r="3527" spans="1:11">
      <c r="A3527" s="183" t="s">
        <v>17174</v>
      </c>
      <c r="E3527" s="183">
        <v>384</v>
      </c>
      <c r="F3527" s="206">
        <v>4502</v>
      </c>
      <c r="G3527" s="183" t="s">
        <v>13822</v>
      </c>
      <c r="H3527" s="183" t="s">
        <v>17175</v>
      </c>
    </row>
    <row r="3528" spans="1:11" ht="33">
      <c r="A3528" s="183" t="s">
        <v>17176</v>
      </c>
      <c r="C3528" s="183">
        <v>26000</v>
      </c>
      <c r="H3528" s="698" t="s">
        <v>17177</v>
      </c>
    </row>
    <row r="3529" spans="1:11" ht="33">
      <c r="A3529" s="183" t="s">
        <v>17176</v>
      </c>
      <c r="E3529" s="716">
        <v>3575</v>
      </c>
      <c r="F3529" s="700">
        <v>927</v>
      </c>
      <c r="H3529" s="710" t="s">
        <v>17178</v>
      </c>
    </row>
    <row r="3530" spans="1:11">
      <c r="A3530" s="183" t="s">
        <v>17179</v>
      </c>
      <c r="E3530" s="183">
        <v>88</v>
      </c>
      <c r="F3530" s="206">
        <v>839</v>
      </c>
      <c r="G3530" s="183" t="s">
        <v>13822</v>
      </c>
      <c r="H3530" s="183" t="s">
        <v>17180</v>
      </c>
    </row>
    <row r="3531" spans="1:11">
      <c r="A3531" s="183" t="s">
        <v>17181</v>
      </c>
      <c r="E3531" s="206">
        <v>175</v>
      </c>
      <c r="F3531" s="206">
        <v>664</v>
      </c>
      <c r="G3531" s="183" t="s">
        <v>13817</v>
      </c>
      <c r="H3531" s="183" t="s">
        <v>16649</v>
      </c>
    </row>
    <row r="3532" spans="1:11">
      <c r="A3532" s="183" t="s">
        <v>17182</v>
      </c>
      <c r="E3532" s="206">
        <v>135</v>
      </c>
      <c r="F3532" s="206">
        <v>529</v>
      </c>
      <c r="G3532" s="183" t="s">
        <v>14806</v>
      </c>
      <c r="H3532" s="183" t="s">
        <v>17183</v>
      </c>
    </row>
    <row r="3533" spans="1:11">
      <c r="A3533" s="183" t="s">
        <v>17184</v>
      </c>
      <c r="C3533" s="206">
        <v>31280</v>
      </c>
      <c r="D3533" s="700"/>
      <c r="E3533" s="700"/>
      <c r="H3533" s="206" t="s">
        <v>17185</v>
      </c>
    </row>
    <row r="3534" spans="1:11" ht="49.5">
      <c r="A3534" s="183" t="s">
        <v>17186</v>
      </c>
      <c r="C3534" s="206">
        <v>1468</v>
      </c>
      <c r="F3534" s="206"/>
      <c r="G3534" s="183" t="s">
        <v>13824</v>
      </c>
      <c r="H3534" s="698" t="s">
        <v>17187</v>
      </c>
    </row>
    <row r="3535" spans="1:11">
      <c r="A3535" s="183" t="s">
        <v>13591</v>
      </c>
      <c r="E3535" s="206">
        <v>18</v>
      </c>
      <c r="F3535" s="717">
        <v>511</v>
      </c>
      <c r="G3535" s="183" t="s">
        <v>15344</v>
      </c>
      <c r="H3535" s="183" t="s">
        <v>17188</v>
      </c>
    </row>
    <row r="3536" spans="1:11">
      <c r="A3536" s="183" t="s">
        <v>13591</v>
      </c>
      <c r="E3536" s="183">
        <v>40</v>
      </c>
      <c r="F3536" s="206">
        <v>471</v>
      </c>
      <c r="G3536" s="183" t="s">
        <v>15309</v>
      </c>
      <c r="H3536" s="183" t="s">
        <v>17189</v>
      </c>
    </row>
    <row r="3537" spans="1:11">
      <c r="A3537" s="183" t="s">
        <v>17190</v>
      </c>
      <c r="C3537" s="183">
        <v>20010</v>
      </c>
      <c r="H3537" s="183" t="s">
        <v>17191</v>
      </c>
      <c r="K3537" s="183" t="s">
        <v>16998</v>
      </c>
    </row>
    <row r="3538" spans="1:11">
      <c r="A3538" s="183" t="s">
        <v>17192</v>
      </c>
      <c r="E3538" s="206">
        <v>324</v>
      </c>
      <c r="F3538" s="183">
        <v>147</v>
      </c>
      <c r="H3538" s="183" t="s">
        <v>17193</v>
      </c>
      <c r="K3538" s="183" t="s">
        <v>16998</v>
      </c>
    </row>
    <row r="3539" spans="1:11">
      <c r="A3539" s="183" t="s">
        <v>17194</v>
      </c>
      <c r="C3539" s="206">
        <v>30000</v>
      </c>
      <c r="D3539" s="700"/>
      <c r="E3539" s="700"/>
      <c r="H3539" s="206" t="s">
        <v>17195</v>
      </c>
    </row>
    <row r="3540" spans="1:11">
      <c r="A3540" s="183" t="s">
        <v>17196</v>
      </c>
      <c r="C3540" s="183">
        <v>760</v>
      </c>
      <c r="H3540" s="183" t="s">
        <v>17197</v>
      </c>
    </row>
    <row r="3541" spans="1:11">
      <c r="A3541" s="183" t="s">
        <v>17196</v>
      </c>
      <c r="C3541" s="183">
        <v>18010</v>
      </c>
      <c r="H3541" s="183" t="s">
        <v>17198</v>
      </c>
    </row>
    <row r="3542" spans="1:11">
      <c r="A3542" s="183" t="s">
        <v>17199</v>
      </c>
      <c r="D3542" s="183">
        <v>5000</v>
      </c>
      <c r="E3542" s="206"/>
      <c r="F3542" s="206">
        <v>5147</v>
      </c>
      <c r="H3542" s="183" t="s">
        <v>14237</v>
      </c>
    </row>
    <row r="3543" spans="1:11">
      <c r="A3543" s="183" t="s">
        <v>17194</v>
      </c>
      <c r="E3543" s="183">
        <v>72</v>
      </c>
      <c r="F3543" s="206">
        <v>5075</v>
      </c>
      <c r="G3543" s="183" t="s">
        <v>13822</v>
      </c>
      <c r="H3543" s="183" t="s">
        <v>17200</v>
      </c>
    </row>
    <row r="3544" spans="1:11">
      <c r="A3544" s="183" t="s">
        <v>17201</v>
      </c>
      <c r="C3544" s="206">
        <v>18000</v>
      </c>
      <c r="H3544" s="183" t="s">
        <v>17202</v>
      </c>
    </row>
    <row r="3545" spans="1:11">
      <c r="A3545" s="183" t="s">
        <v>17203</v>
      </c>
      <c r="C3545" s="183">
        <v>29575</v>
      </c>
      <c r="H3545" s="183" t="s">
        <v>17204</v>
      </c>
    </row>
    <row r="3546" spans="1:11">
      <c r="A3546" s="183" t="s">
        <v>17203</v>
      </c>
      <c r="C3546" s="717">
        <v>18000</v>
      </c>
      <c r="D3546" s="206"/>
      <c r="H3546" s="183" t="s">
        <v>17205</v>
      </c>
    </row>
    <row r="3547" spans="1:11">
      <c r="A3547" s="183" t="s">
        <v>17206</v>
      </c>
      <c r="C3547" s="717">
        <v>33280</v>
      </c>
      <c r="H3547" s="183" t="s">
        <v>17207</v>
      </c>
    </row>
    <row r="3548" spans="1:11">
      <c r="A3548" s="183" t="s">
        <v>17208</v>
      </c>
      <c r="E3548" s="206">
        <v>120</v>
      </c>
      <c r="F3548" s="206">
        <v>4955</v>
      </c>
      <c r="G3548" s="183" t="s">
        <v>17209</v>
      </c>
      <c r="H3548" s="183" t="s">
        <v>17210</v>
      </c>
    </row>
    <row r="3549" spans="1:11">
      <c r="A3549" s="183" t="s">
        <v>17211</v>
      </c>
      <c r="E3549" s="206">
        <v>275</v>
      </c>
      <c r="F3549" s="206">
        <v>4680</v>
      </c>
      <c r="G3549" s="183" t="s">
        <v>14806</v>
      </c>
      <c r="H3549" s="183" t="s">
        <v>17212</v>
      </c>
    </row>
    <row r="3550" spans="1:11">
      <c r="A3550" s="183" t="s">
        <v>17213</v>
      </c>
      <c r="E3550" s="700">
        <v>290</v>
      </c>
      <c r="F3550" s="206">
        <v>4390</v>
      </c>
      <c r="G3550" s="183" t="s">
        <v>13817</v>
      </c>
      <c r="H3550" s="183" t="s">
        <v>16709</v>
      </c>
    </row>
    <row r="3551" spans="1:11">
      <c r="A3551" s="183" t="s">
        <v>17214</v>
      </c>
      <c r="E3551" s="183">
        <v>74</v>
      </c>
      <c r="F3551" s="206">
        <v>4316</v>
      </c>
      <c r="G3551" s="183" t="s">
        <v>13822</v>
      </c>
      <c r="H3551" s="183" t="s">
        <v>17215</v>
      </c>
    </row>
    <row r="3552" spans="1:11">
      <c r="A3552" s="183" t="s">
        <v>17216</v>
      </c>
      <c r="E3552" s="206">
        <v>120</v>
      </c>
      <c r="F3552" s="206">
        <v>4196</v>
      </c>
      <c r="G3552" s="183" t="s">
        <v>17147</v>
      </c>
      <c r="H3552" s="183" t="s">
        <v>17067</v>
      </c>
    </row>
    <row r="3553" spans="1:11">
      <c r="A3553" s="183" t="s">
        <v>17217</v>
      </c>
      <c r="C3553" s="183">
        <v>19416</v>
      </c>
      <c r="H3553" s="183" t="s">
        <v>17218</v>
      </c>
    </row>
    <row r="3554" spans="1:11" ht="49.5">
      <c r="A3554" s="183" t="s">
        <v>17219</v>
      </c>
      <c r="C3554" s="206">
        <v>1468</v>
      </c>
      <c r="F3554" s="206"/>
      <c r="G3554" s="183" t="s">
        <v>14813</v>
      </c>
      <c r="H3554" s="698" t="s">
        <v>17220</v>
      </c>
    </row>
    <row r="3555" spans="1:11">
      <c r="A3555" s="183" t="s">
        <v>17221</v>
      </c>
      <c r="C3555" s="717">
        <v>10000</v>
      </c>
      <c r="H3555" s="183" t="s">
        <v>17222</v>
      </c>
    </row>
    <row r="3556" spans="1:11">
      <c r="A3556" s="183" t="s">
        <v>17223</v>
      </c>
      <c r="C3556" s="183">
        <v>20010</v>
      </c>
      <c r="H3556" s="183" t="s">
        <v>17224</v>
      </c>
      <c r="K3556" s="183" t="s">
        <v>16998</v>
      </c>
    </row>
    <row r="3557" spans="1:11">
      <c r="A3557" s="183" t="s">
        <v>17225</v>
      </c>
      <c r="C3557" s="206">
        <v>12000</v>
      </c>
      <c r="H3557" s="183" t="s">
        <v>17226</v>
      </c>
    </row>
    <row r="3558" spans="1:11">
      <c r="A3558" s="183" t="s">
        <v>17227</v>
      </c>
      <c r="C3558" s="183">
        <v>29575</v>
      </c>
      <c r="H3558" s="183" t="s">
        <v>17228</v>
      </c>
    </row>
    <row r="3559" spans="1:11">
      <c r="A3559" s="183" t="s">
        <v>17229</v>
      </c>
      <c r="C3559" s="717">
        <v>31280</v>
      </c>
      <c r="D3559" s="718">
        <v>30000</v>
      </c>
      <c r="H3559" s="183" t="s">
        <v>17230</v>
      </c>
    </row>
    <row r="3560" spans="1:11">
      <c r="A3560" s="183" t="s">
        <v>17231</v>
      </c>
      <c r="E3560" s="206">
        <v>199</v>
      </c>
      <c r="F3560" s="206">
        <v>3997</v>
      </c>
      <c r="G3560" s="206" t="s">
        <v>14819</v>
      </c>
      <c r="H3560" s="183" t="s">
        <v>17232</v>
      </c>
    </row>
    <row r="3561" spans="1:11">
      <c r="A3561" s="183" t="s">
        <v>17231</v>
      </c>
      <c r="E3561" s="183">
        <v>60</v>
      </c>
      <c r="F3561" s="206">
        <v>3937</v>
      </c>
      <c r="G3561" s="183" t="s">
        <v>13822</v>
      </c>
      <c r="H3561" s="183" t="s">
        <v>17233</v>
      </c>
    </row>
    <row r="3562" spans="1:11">
      <c r="A3562" s="183" t="s">
        <v>17234</v>
      </c>
      <c r="C3562" s="717">
        <v>30000</v>
      </c>
      <c r="D3562" s="719"/>
      <c r="H3562" s="183" t="s">
        <v>17235</v>
      </c>
    </row>
    <row r="3563" spans="1:11">
      <c r="A3563" s="183" t="s">
        <v>17236</v>
      </c>
      <c r="E3563" s="206">
        <v>18</v>
      </c>
      <c r="F3563" s="206">
        <v>3919</v>
      </c>
      <c r="G3563" s="183" t="s">
        <v>13836</v>
      </c>
      <c r="H3563" s="183" t="s">
        <v>17237</v>
      </c>
    </row>
    <row r="3564" spans="1:11">
      <c r="A3564" s="183" t="s">
        <v>17238</v>
      </c>
      <c r="E3564" s="183">
        <v>40</v>
      </c>
      <c r="F3564" s="206">
        <v>3879</v>
      </c>
      <c r="G3564" s="183" t="s">
        <v>13817</v>
      </c>
      <c r="H3564" s="183" t="s">
        <v>17239</v>
      </c>
    </row>
    <row r="3565" spans="1:11">
      <c r="A3565" s="183" t="s">
        <v>17240</v>
      </c>
      <c r="C3565" s="183">
        <v>557</v>
      </c>
      <c r="H3565" s="183" t="s">
        <v>17241</v>
      </c>
    </row>
    <row r="3566" spans="1:11" ht="49.5">
      <c r="A3566" s="183" t="s">
        <v>17242</v>
      </c>
      <c r="C3566" s="206">
        <v>1468</v>
      </c>
      <c r="F3566" s="206"/>
      <c r="G3566" s="183" t="s">
        <v>13824</v>
      </c>
      <c r="H3566" s="698" t="s">
        <v>17243</v>
      </c>
    </row>
    <row r="3567" spans="1:11">
      <c r="A3567" s="183" t="s">
        <v>17244</v>
      </c>
      <c r="B3567" s="700">
        <v>100000</v>
      </c>
    </row>
    <row r="3568" spans="1:11">
      <c r="A3568" s="183" t="s">
        <v>17245</v>
      </c>
      <c r="C3568" s="700">
        <v>20010</v>
      </c>
      <c r="H3568" s="183" t="s">
        <v>17246</v>
      </c>
      <c r="K3568" s="183" t="s">
        <v>16998</v>
      </c>
    </row>
    <row r="3569" spans="1:11">
      <c r="A3569" s="183" t="s">
        <v>17247</v>
      </c>
      <c r="C3569" s="700">
        <v>29575</v>
      </c>
      <c r="H3569" s="183" t="s">
        <v>17248</v>
      </c>
    </row>
    <row r="3570" spans="1:11">
      <c r="A3570" s="183" t="s">
        <v>17247</v>
      </c>
      <c r="C3570" s="700">
        <v>26000</v>
      </c>
      <c r="H3570" s="183" t="s">
        <v>17249</v>
      </c>
    </row>
    <row r="3571" spans="1:11">
      <c r="A3571" s="183" t="s">
        <v>17247</v>
      </c>
      <c r="C3571" s="716">
        <v>24415</v>
      </c>
      <c r="D3571" s="719">
        <v>36865</v>
      </c>
      <c r="E3571" s="700"/>
      <c r="H3571" s="183" t="s">
        <v>17250</v>
      </c>
    </row>
    <row r="3572" spans="1:11">
      <c r="A3572" s="183" t="s">
        <v>17251</v>
      </c>
      <c r="E3572" s="183">
        <v>70</v>
      </c>
      <c r="F3572" s="206">
        <v>3809</v>
      </c>
      <c r="G3572" s="183" t="s">
        <v>13817</v>
      </c>
      <c r="H3572" s="183" t="s">
        <v>17252</v>
      </c>
    </row>
    <row r="3573" spans="1:11" ht="66">
      <c r="A3573" s="183" t="s">
        <v>17253</v>
      </c>
      <c r="E3573" s="206">
        <v>551</v>
      </c>
      <c r="F3573" s="206">
        <v>3258</v>
      </c>
      <c r="G3573" s="183" t="s">
        <v>17069</v>
      </c>
      <c r="H3573" s="698" t="s">
        <v>17254</v>
      </c>
    </row>
    <row r="3574" spans="1:11">
      <c r="A3574" s="183" t="s">
        <v>17255</v>
      </c>
      <c r="C3574" s="183">
        <v>11206</v>
      </c>
      <c r="H3574" s="183" t="s">
        <v>17256</v>
      </c>
    </row>
    <row r="3575" spans="1:11">
      <c r="A3575" s="183" t="s">
        <v>17255</v>
      </c>
      <c r="E3575" s="206">
        <v>69</v>
      </c>
      <c r="F3575" s="206">
        <v>3189</v>
      </c>
      <c r="G3575" s="183" t="s">
        <v>17209</v>
      </c>
      <c r="H3575" s="183" t="s">
        <v>17257</v>
      </c>
    </row>
    <row r="3576" spans="1:11">
      <c r="A3576" s="183" t="s">
        <v>17258</v>
      </c>
      <c r="E3576" s="183">
        <v>196</v>
      </c>
      <c r="F3576" s="206">
        <v>2993</v>
      </c>
      <c r="G3576" s="183" t="s">
        <v>17069</v>
      </c>
      <c r="H3576" s="183" t="s">
        <v>17259</v>
      </c>
    </row>
    <row r="3577" spans="1:11" ht="49.5">
      <c r="A3577" s="183" t="s">
        <v>17260</v>
      </c>
      <c r="C3577" s="206">
        <v>1468</v>
      </c>
      <c r="F3577" s="206"/>
      <c r="G3577" s="183" t="s">
        <v>14813</v>
      </c>
      <c r="H3577" s="698" t="s">
        <v>17261</v>
      </c>
    </row>
    <row r="3578" spans="1:11">
      <c r="A3578" s="183" t="s">
        <v>17262</v>
      </c>
      <c r="C3578" s="183">
        <v>3366</v>
      </c>
      <c r="H3578" s="183" t="s">
        <v>17263</v>
      </c>
    </row>
    <row r="3579" spans="1:11">
      <c r="A3579" s="183" t="s">
        <v>17264</v>
      </c>
      <c r="C3579" s="183">
        <v>40030</v>
      </c>
      <c r="H3579" s="183" t="s">
        <v>17265</v>
      </c>
    </row>
    <row r="3580" spans="1:11">
      <c r="A3580" s="183" t="s">
        <v>17266</v>
      </c>
      <c r="E3580" s="183">
        <v>588</v>
      </c>
      <c r="F3580" s="206">
        <v>2405</v>
      </c>
      <c r="G3580" s="183" t="s">
        <v>13822</v>
      </c>
      <c r="H3580" s="183" t="s">
        <v>17267</v>
      </c>
    </row>
    <row r="3581" spans="1:11">
      <c r="E3581" s="206"/>
      <c r="F3581" s="206"/>
      <c r="H3581" s="700" t="s">
        <v>17006</v>
      </c>
    </row>
    <row r="3582" spans="1:11">
      <c r="A3582" s="183" t="s">
        <v>17268</v>
      </c>
      <c r="C3582" s="206">
        <v>20010</v>
      </c>
      <c r="H3582" s="183" t="s">
        <v>17269</v>
      </c>
      <c r="K3582" s="183" t="s">
        <v>16998</v>
      </c>
    </row>
    <row r="3583" spans="1:11">
      <c r="A3583" s="183" t="s">
        <v>17270</v>
      </c>
      <c r="E3583" s="206">
        <v>185</v>
      </c>
      <c r="F3583" s="206">
        <v>2220</v>
      </c>
      <c r="G3583" s="206" t="s">
        <v>15776</v>
      </c>
      <c r="H3583" s="183" t="s">
        <v>17271</v>
      </c>
    </row>
    <row r="3584" spans="1:11">
      <c r="A3584" s="183" t="s">
        <v>17272</v>
      </c>
      <c r="E3584" s="183">
        <v>44</v>
      </c>
      <c r="F3584" s="206">
        <v>2176</v>
      </c>
      <c r="G3584" s="183" t="s">
        <v>13816</v>
      </c>
      <c r="H3584" s="183" t="s">
        <v>17273</v>
      </c>
    </row>
    <row r="3585" spans="1:8">
      <c r="E3585" s="206"/>
      <c r="F3585" s="206"/>
      <c r="H3585" s="700" t="s">
        <v>17274</v>
      </c>
    </row>
    <row r="3586" spans="1:8">
      <c r="A3586" s="183" t="s">
        <v>17275</v>
      </c>
      <c r="E3586" s="183">
        <v>120</v>
      </c>
      <c r="F3586" s="206">
        <v>2056</v>
      </c>
      <c r="G3586" s="183" t="s">
        <v>17086</v>
      </c>
      <c r="H3586" s="183" t="s">
        <v>17276</v>
      </c>
    </row>
    <row r="3587" spans="1:8">
      <c r="A3587" s="183" t="s">
        <v>17275</v>
      </c>
      <c r="E3587" s="183">
        <v>110</v>
      </c>
      <c r="F3587" s="206">
        <v>1946</v>
      </c>
      <c r="G3587" s="183" t="s">
        <v>17086</v>
      </c>
      <c r="H3587" s="183" t="s">
        <v>17252</v>
      </c>
    </row>
    <row r="3588" spans="1:8">
      <c r="A3588" s="183" t="s">
        <v>17277</v>
      </c>
      <c r="E3588" s="183">
        <v>215</v>
      </c>
      <c r="F3588" s="206">
        <v>1731</v>
      </c>
      <c r="G3588" s="183" t="s">
        <v>13817</v>
      </c>
      <c r="H3588" s="183" t="s">
        <v>17278</v>
      </c>
    </row>
    <row r="3589" spans="1:8">
      <c r="A3589" s="183" t="s">
        <v>17277</v>
      </c>
      <c r="E3589" s="183">
        <v>220</v>
      </c>
      <c r="F3589" s="206">
        <v>1511</v>
      </c>
      <c r="G3589" s="183" t="s">
        <v>15309</v>
      </c>
      <c r="H3589" s="183" t="s">
        <v>17279</v>
      </c>
    </row>
    <row r="3590" spans="1:8">
      <c r="A3590" s="183" t="s">
        <v>17280</v>
      </c>
      <c r="C3590" s="206">
        <v>36000</v>
      </c>
      <c r="H3590" s="183" t="s">
        <v>17281</v>
      </c>
    </row>
    <row r="3591" spans="1:8">
      <c r="A3591" s="183" t="s">
        <v>17282</v>
      </c>
      <c r="C3591" s="183">
        <v>29575</v>
      </c>
      <c r="H3591" s="183" t="s">
        <v>17283</v>
      </c>
    </row>
    <row r="3592" spans="1:8">
      <c r="A3592" s="183" t="s">
        <v>17282</v>
      </c>
      <c r="C3592" s="717">
        <v>36865</v>
      </c>
      <c r="D3592" s="719"/>
      <c r="E3592" s="700"/>
      <c r="H3592" s="183" t="s">
        <v>17284</v>
      </c>
    </row>
    <row r="3593" spans="1:8">
      <c r="C3593" s="716">
        <v>61280</v>
      </c>
      <c r="D3593" s="719"/>
      <c r="E3593" s="700"/>
      <c r="H3593" s="700" t="s">
        <v>17285</v>
      </c>
    </row>
    <row r="3594" spans="1:8">
      <c r="A3594" s="183" t="s">
        <v>17282</v>
      </c>
      <c r="C3594" s="183">
        <v>400</v>
      </c>
      <c r="H3594" s="183" t="s">
        <v>17286</v>
      </c>
    </row>
    <row r="3595" spans="1:8">
      <c r="A3595" s="183" t="s">
        <v>17282</v>
      </c>
      <c r="C3595" s="183">
        <v>16957</v>
      </c>
      <c r="H3595" s="183" t="s">
        <v>17287</v>
      </c>
    </row>
    <row r="3596" spans="1:8">
      <c r="A3596" s="183" t="s">
        <v>17288</v>
      </c>
      <c r="C3596" s="183">
        <v>101010</v>
      </c>
      <c r="H3596" s="183" t="s">
        <v>17289</v>
      </c>
    </row>
    <row r="3597" spans="1:8">
      <c r="A3597" s="183" t="s">
        <v>17290</v>
      </c>
      <c r="E3597" s="183">
        <v>160</v>
      </c>
      <c r="F3597" s="206">
        <v>1351</v>
      </c>
      <c r="G3597" s="183" t="s">
        <v>17069</v>
      </c>
      <c r="H3597" s="183" t="s">
        <v>17291</v>
      </c>
    </row>
    <row r="3598" spans="1:8">
      <c r="A3598" s="183" t="s">
        <v>17292</v>
      </c>
      <c r="C3598" s="717"/>
      <c r="D3598" s="718"/>
      <c r="E3598" s="183">
        <v>610</v>
      </c>
      <c r="F3598" s="183">
        <v>741</v>
      </c>
      <c r="H3598" s="183" t="s">
        <v>17293</v>
      </c>
    </row>
    <row r="3599" spans="1:8">
      <c r="E3599" s="206"/>
      <c r="F3599" s="206"/>
      <c r="H3599" s="700" t="s">
        <v>17006</v>
      </c>
    </row>
    <row r="3601" spans="3:8">
      <c r="E3601" s="206"/>
      <c r="F3601" s="206"/>
    </row>
    <row r="3602" spans="3:8">
      <c r="C3602" s="206"/>
      <c r="D3602" s="700"/>
      <c r="H3602" s="698"/>
    </row>
    <row r="3603" spans="3:8">
      <c r="E3603" s="206"/>
      <c r="F3603" s="700"/>
      <c r="H3603" s="700"/>
    </row>
    <row r="3605" spans="3:8">
      <c r="E3605" s="698"/>
      <c r="H3605" s="710" t="s">
        <v>17294</v>
      </c>
    </row>
    <row r="3607" spans="3:8">
      <c r="H3607" s="698"/>
    </row>
  </sheetData>
  <phoneticPr fontId="3" type="noConversion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topLeftCell="A51" workbookViewId="0">
      <selection activeCell="H9" sqref="H9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21" t="s">
        <v>11593</v>
      </c>
      <c r="B2" s="721">
        <v>70</v>
      </c>
      <c r="C2" s="721" t="s">
        <v>14908</v>
      </c>
      <c r="D2" s="721" t="s">
        <v>17301</v>
      </c>
    </row>
    <row r="3" spans="1:4" ht="16.149999999999999" customHeight="1">
      <c r="A3" s="721" t="s">
        <v>11593</v>
      </c>
      <c r="B3" s="721">
        <v>70</v>
      </c>
      <c r="C3" s="721" t="s">
        <v>14908</v>
      </c>
      <c r="D3" s="721" t="s">
        <v>17301</v>
      </c>
    </row>
    <row r="4" spans="1:4" ht="16.149999999999999" customHeight="1">
      <c r="A4" s="721" t="s">
        <v>11593</v>
      </c>
      <c r="B4" s="721">
        <v>195</v>
      </c>
      <c r="C4" s="721" t="s">
        <v>14908</v>
      </c>
      <c r="D4" s="721" t="s">
        <v>17306</v>
      </c>
    </row>
    <row r="5" spans="1:4" ht="16.149999999999999" customHeight="1">
      <c r="A5" s="721" t="s">
        <v>11593</v>
      </c>
      <c r="B5" s="721">
        <v>190</v>
      </c>
      <c r="C5" s="721" t="s">
        <v>14908</v>
      </c>
      <c r="D5" s="721" t="s">
        <v>17306</v>
      </c>
    </row>
    <row r="6" spans="1:4" ht="16.149999999999999" customHeight="1">
      <c r="A6" s="721" t="s">
        <v>11607</v>
      </c>
      <c r="B6" s="721">
        <v>365</v>
      </c>
      <c r="C6" s="721" t="s">
        <v>14908</v>
      </c>
      <c r="D6" s="721" t="s">
        <v>17309</v>
      </c>
    </row>
    <row r="7" spans="1:4" ht="16.149999999999999" customHeight="1">
      <c r="A7" s="721" t="s">
        <v>11607</v>
      </c>
      <c r="B7" s="721">
        <v>110</v>
      </c>
      <c r="C7" s="721" t="s">
        <v>14908</v>
      </c>
      <c r="D7" s="721" t="s">
        <v>17309</v>
      </c>
    </row>
    <row r="8" spans="1:4" ht="16.149999999999999" customHeight="1">
      <c r="A8" s="721" t="s">
        <v>17327</v>
      </c>
      <c r="B8" s="721">
        <v>32</v>
      </c>
      <c r="C8" s="721" t="s">
        <v>14908</v>
      </c>
      <c r="D8" s="721" t="s">
        <v>17305</v>
      </c>
    </row>
    <row r="9" spans="1:4" ht="16.149999999999999" customHeight="1">
      <c r="A9" s="721" t="s">
        <v>11649</v>
      </c>
      <c r="B9" s="721">
        <v>130</v>
      </c>
      <c r="C9" s="721" t="s">
        <v>14908</v>
      </c>
      <c r="D9" s="721" t="s">
        <v>17300</v>
      </c>
    </row>
    <row r="10" spans="1:4" ht="16.149999999999999" customHeight="1">
      <c r="A10" s="721" t="s">
        <v>11649</v>
      </c>
      <c r="B10" s="721">
        <v>115</v>
      </c>
      <c r="C10" s="721" t="s">
        <v>17086</v>
      </c>
      <c r="D10" s="721" t="s">
        <v>17300</v>
      </c>
    </row>
    <row r="11" spans="1:4" ht="16.149999999999999" customHeight="1">
      <c r="A11" s="721" t="s">
        <v>17331</v>
      </c>
      <c r="B11" s="721">
        <v>120</v>
      </c>
      <c r="C11" s="721" t="s">
        <v>14908</v>
      </c>
      <c r="D11" s="721" t="s">
        <v>17300</v>
      </c>
    </row>
    <row r="12" spans="1:4" ht="16.149999999999999" customHeight="1">
      <c r="A12" s="721" t="s">
        <v>17331</v>
      </c>
      <c r="B12" s="721">
        <v>16</v>
      </c>
      <c r="C12" s="721" t="s">
        <v>14908</v>
      </c>
      <c r="D12" s="721" t="s">
        <v>17300</v>
      </c>
    </row>
    <row r="13" spans="1:4" ht="16.149999999999999" customHeight="1">
      <c r="A13" s="721" t="s">
        <v>11677</v>
      </c>
      <c r="B13" s="721">
        <v>100</v>
      </c>
      <c r="C13" s="721" t="s">
        <v>14908</v>
      </c>
      <c r="D13" s="721" t="s">
        <v>17299</v>
      </c>
    </row>
    <row r="14" spans="1:4" ht="16.149999999999999" customHeight="1">
      <c r="A14" s="721" t="s">
        <v>17352</v>
      </c>
      <c r="B14" s="721">
        <v>110</v>
      </c>
      <c r="C14" s="721" t="s">
        <v>14908</v>
      </c>
      <c r="D14" s="721" t="s">
        <v>16983</v>
      </c>
    </row>
    <row r="15" spans="1:4" ht="16.149999999999999" customHeight="1">
      <c r="A15" s="721" t="s">
        <v>17353</v>
      </c>
      <c r="B15" s="721">
        <v>140</v>
      </c>
      <c r="C15" s="721" t="s">
        <v>13817</v>
      </c>
      <c r="D15" s="721" t="s">
        <v>17302</v>
      </c>
    </row>
    <row r="16" spans="1:4" ht="16.149999999999999" customHeight="1">
      <c r="A16" s="721" t="s">
        <v>17357</v>
      </c>
      <c r="B16" s="721">
        <v>500</v>
      </c>
      <c r="C16" s="721" t="s">
        <v>17086</v>
      </c>
      <c r="D16" s="721" t="s">
        <v>17358</v>
      </c>
    </row>
    <row r="17" spans="1:4" ht="16.149999999999999" customHeight="1">
      <c r="A17" s="721" t="s">
        <v>17357</v>
      </c>
      <c r="B17" s="721">
        <v>500</v>
      </c>
      <c r="C17" s="721" t="s">
        <v>13817</v>
      </c>
      <c r="D17" s="721" t="s">
        <v>13818</v>
      </c>
    </row>
    <row r="18" spans="1:4" ht="16.149999999999999" customHeight="1">
      <c r="A18" s="721" t="s">
        <v>13495</v>
      </c>
      <c r="B18" s="721">
        <v>100</v>
      </c>
      <c r="C18" s="721" t="s">
        <v>13817</v>
      </c>
      <c r="D18" s="721" t="s">
        <v>17299</v>
      </c>
    </row>
    <row r="19" spans="1:4" ht="16.149999999999999" customHeight="1">
      <c r="A19" s="721" t="s">
        <v>17367</v>
      </c>
      <c r="B19" s="721">
        <v>275</v>
      </c>
      <c r="C19" s="721" t="s">
        <v>14908</v>
      </c>
      <c r="D19" s="721" t="s">
        <v>17368</v>
      </c>
    </row>
    <row r="20" spans="1:4" ht="16.149999999999999" customHeight="1">
      <c r="A20" s="721" t="s">
        <v>17367</v>
      </c>
      <c r="B20" s="721">
        <v>275</v>
      </c>
      <c r="C20" s="721" t="s">
        <v>13817</v>
      </c>
      <c r="D20" s="721" t="s">
        <v>17368</v>
      </c>
    </row>
    <row r="21" spans="1:4" ht="16.149999999999999" customHeight="1">
      <c r="A21" s="721" t="s">
        <v>17024</v>
      </c>
      <c r="B21" s="721">
        <v>325</v>
      </c>
      <c r="C21" s="721" t="s">
        <v>14908</v>
      </c>
      <c r="D21" s="721" t="s">
        <v>17025</v>
      </c>
    </row>
    <row r="22" spans="1:4" ht="16.149999999999999" customHeight="1">
      <c r="A22" s="721" t="s">
        <v>17024</v>
      </c>
      <c r="B22" s="721">
        <v>285</v>
      </c>
      <c r="C22" s="721" t="s">
        <v>13817</v>
      </c>
      <c r="D22" s="721" t="s">
        <v>17025</v>
      </c>
    </row>
    <row r="23" spans="1:4" ht="16.149999999999999" customHeight="1">
      <c r="A23" s="721" t="s">
        <v>13823</v>
      </c>
      <c r="B23" s="721">
        <v>32</v>
      </c>
      <c r="C23" s="721" t="s">
        <v>14908</v>
      </c>
      <c r="D23" s="721" t="s">
        <v>17363</v>
      </c>
    </row>
    <row r="24" spans="1:4" ht="16.149999999999999" customHeight="1">
      <c r="A24" s="721" t="s">
        <v>17376</v>
      </c>
      <c r="B24" s="721">
        <v>100</v>
      </c>
      <c r="C24" s="721" t="s">
        <v>13817</v>
      </c>
      <c r="D24" s="721" t="s">
        <v>13835</v>
      </c>
    </row>
    <row r="25" spans="1:4" ht="16.149999999999999" customHeight="1">
      <c r="A25" s="721" t="s">
        <v>13846</v>
      </c>
      <c r="B25" s="721">
        <v>100</v>
      </c>
      <c r="C25" s="721" t="s">
        <v>13817</v>
      </c>
      <c r="D25" s="721" t="s">
        <v>17382</v>
      </c>
    </row>
    <row r="26" spans="1:4" ht="16.149999999999999" customHeight="1">
      <c r="A26" s="721" t="s">
        <v>13852</v>
      </c>
      <c r="B26" s="721">
        <v>260</v>
      </c>
      <c r="C26" s="721" t="s">
        <v>13817</v>
      </c>
      <c r="D26" s="721" t="s">
        <v>13853</v>
      </c>
    </row>
    <row r="27" spans="1:4" ht="16.149999999999999" customHeight="1">
      <c r="A27" s="721" t="s">
        <v>13852</v>
      </c>
      <c r="B27" s="721">
        <v>270</v>
      </c>
      <c r="C27" s="721" t="s">
        <v>13817</v>
      </c>
      <c r="D27" s="721" t="s">
        <v>13853</v>
      </c>
    </row>
    <row r="28" spans="1:4" ht="16.149999999999999" customHeight="1">
      <c r="A28" s="721" t="s">
        <v>17106</v>
      </c>
      <c r="B28" s="721">
        <v>430</v>
      </c>
      <c r="C28" s="721" t="s">
        <v>14908</v>
      </c>
      <c r="D28" s="721" t="s">
        <v>17304</v>
      </c>
    </row>
    <row r="29" spans="1:4" ht="16.149999999999999" customHeight="1">
      <c r="A29" s="721" t="s">
        <v>17106</v>
      </c>
      <c r="B29" s="721">
        <v>410</v>
      </c>
      <c r="C29" s="721" t="s">
        <v>13817</v>
      </c>
      <c r="D29" s="721" t="s">
        <v>17109</v>
      </c>
    </row>
    <row r="30" spans="1:4" ht="16.149999999999999" customHeight="1">
      <c r="A30" s="721" t="s">
        <v>13868</v>
      </c>
      <c r="B30" s="721">
        <v>680</v>
      </c>
      <c r="C30" s="721" t="s">
        <v>17086</v>
      </c>
      <c r="D30" s="721" t="s">
        <v>13869</v>
      </c>
    </row>
    <row r="31" spans="1:4" ht="16.149999999999999" customHeight="1">
      <c r="A31" s="721" t="s">
        <v>13868</v>
      </c>
      <c r="B31" s="721">
        <v>620</v>
      </c>
      <c r="C31" s="721" t="s">
        <v>13817</v>
      </c>
      <c r="D31" s="721" t="s">
        <v>13870</v>
      </c>
    </row>
    <row r="32" spans="1:4" ht="16.149999999999999" customHeight="1">
      <c r="A32" s="721" t="s">
        <v>13661</v>
      </c>
      <c r="B32" s="721">
        <v>100</v>
      </c>
      <c r="C32" s="721" t="s">
        <v>13817</v>
      </c>
      <c r="D32" s="721" t="s">
        <v>17397</v>
      </c>
    </row>
    <row r="33" spans="1:4" s="569" customFormat="1">
      <c r="A33" s="570"/>
      <c r="B33" s="570">
        <f>SUM(B2:B32)</f>
        <v>7025</v>
      </c>
      <c r="C33" s="570"/>
      <c r="D33" s="570"/>
    </row>
    <row r="34" spans="1:4" s="721" customFormat="1" ht="16.149999999999999" customHeight="1">
      <c r="A34" s="721" t="s">
        <v>17312</v>
      </c>
      <c r="B34" s="721">
        <v>1458</v>
      </c>
      <c r="C34" s="721" t="s">
        <v>14953</v>
      </c>
      <c r="D34" s="721" t="s">
        <v>17313</v>
      </c>
    </row>
    <row r="35" spans="1:4" s="721" customFormat="1" ht="16.149999999999999" customHeight="1">
      <c r="A35" s="721" t="s">
        <v>17327</v>
      </c>
      <c r="B35" s="721">
        <v>1458</v>
      </c>
      <c r="C35" s="721" t="s">
        <v>14953</v>
      </c>
      <c r="D35" s="721" t="s">
        <v>17328</v>
      </c>
    </row>
    <row r="36" spans="1:4" s="721" customFormat="1" ht="16.149999999999999" customHeight="1">
      <c r="A36" s="721" t="s">
        <v>17332</v>
      </c>
      <c r="B36" s="721">
        <v>1458</v>
      </c>
      <c r="C36" s="721" t="s">
        <v>14953</v>
      </c>
      <c r="D36" s="721" t="s">
        <v>17333</v>
      </c>
    </row>
    <row r="37" spans="1:4" s="721" customFormat="1" ht="16.149999999999999" customHeight="1">
      <c r="A37" s="721" t="s">
        <v>11674</v>
      </c>
      <c r="C37" s="721" t="s">
        <v>17298</v>
      </c>
      <c r="D37" s="722" t="s">
        <v>17398</v>
      </c>
    </row>
    <row r="38" spans="1:4" s="721" customFormat="1" ht="16.149999999999999" customHeight="1">
      <c r="A38" s="481" t="s">
        <v>17354</v>
      </c>
      <c r="C38" s="721" t="s">
        <v>13824</v>
      </c>
      <c r="D38" s="722" t="s">
        <v>17399</v>
      </c>
    </row>
    <row r="39" spans="1:4" s="721" customFormat="1" ht="16.149999999999999" customHeight="1">
      <c r="A39" s="721" t="s">
        <v>17365</v>
      </c>
      <c r="C39" s="721" t="s">
        <v>13824</v>
      </c>
      <c r="D39" s="722" t="s">
        <v>17400</v>
      </c>
    </row>
    <row r="40" spans="1:4" s="721" customFormat="1" ht="16.149999999999999" customHeight="1">
      <c r="A40" s="721" t="s">
        <v>13830</v>
      </c>
      <c r="C40" s="721" t="s">
        <v>13824</v>
      </c>
      <c r="D40" s="722" t="s">
        <v>17401</v>
      </c>
    </row>
    <row r="41" spans="1:4" s="721" customFormat="1" ht="16.149999999999999" customHeight="1">
      <c r="A41" s="721" t="s">
        <v>17373</v>
      </c>
      <c r="C41" s="721" t="s">
        <v>13824</v>
      </c>
      <c r="D41" s="722" t="s">
        <v>17402</v>
      </c>
    </row>
    <row r="42" spans="1:4" s="721" customFormat="1" ht="16.149999999999999" customHeight="1">
      <c r="A42" s="721" t="s">
        <v>17379</v>
      </c>
      <c r="C42" s="721" t="s">
        <v>13824</v>
      </c>
      <c r="D42" s="722" t="s">
        <v>17061</v>
      </c>
    </row>
    <row r="43" spans="1:4" s="721" customFormat="1" ht="16.149999999999999" customHeight="1">
      <c r="A43" s="721" t="s">
        <v>17093</v>
      </c>
      <c r="C43" s="721" t="s">
        <v>17387</v>
      </c>
      <c r="D43" s="722" t="s">
        <v>17094</v>
      </c>
    </row>
    <row r="44" spans="1:4" s="721" customFormat="1" ht="16.149999999999999" customHeight="1">
      <c r="A44" s="721" t="s">
        <v>13590</v>
      </c>
      <c r="C44" s="721" t="s">
        <v>17387</v>
      </c>
      <c r="D44" s="722" t="s">
        <v>13866</v>
      </c>
    </row>
    <row r="45" spans="1:4" s="721" customFormat="1" ht="16.149999999999999" customHeight="1">
      <c r="A45" s="721" t="s">
        <v>17145</v>
      </c>
      <c r="C45" s="721" t="s">
        <v>13824</v>
      </c>
      <c r="D45" s="722" t="s">
        <v>17395</v>
      </c>
    </row>
    <row r="46" spans="1:4" s="569" customFormat="1">
      <c r="A46" s="570"/>
      <c r="B46" s="570">
        <f>SUM(B34:B45)</f>
        <v>4374</v>
      </c>
      <c r="C46" s="570"/>
      <c r="D46" s="570"/>
    </row>
    <row r="47" spans="1:4" s="721" customFormat="1" ht="16.149999999999999" customHeight="1">
      <c r="A47" s="721" t="s">
        <v>17314</v>
      </c>
      <c r="B47" s="721">
        <v>189</v>
      </c>
      <c r="C47" s="721" t="s">
        <v>15047</v>
      </c>
      <c r="D47" s="721" t="s">
        <v>17315</v>
      </c>
    </row>
    <row r="48" spans="1:4" s="721" customFormat="1" ht="16.149999999999999" customHeight="1">
      <c r="A48" s="721" t="s">
        <v>11660</v>
      </c>
      <c r="B48" s="721">
        <v>168</v>
      </c>
      <c r="C48" s="721" t="s">
        <v>15047</v>
      </c>
      <c r="D48" s="721" t="s">
        <v>17336</v>
      </c>
    </row>
    <row r="49" spans="1:4" s="721" customFormat="1" ht="16.149999999999999" customHeight="1">
      <c r="A49" s="721" t="s">
        <v>17360</v>
      </c>
      <c r="B49" s="721">
        <v>168</v>
      </c>
      <c r="C49" s="721" t="s">
        <v>15047</v>
      </c>
      <c r="D49" s="721" t="s">
        <v>17000</v>
      </c>
    </row>
    <row r="50" spans="1:4" s="721" customFormat="1" ht="16.149999999999999" customHeight="1">
      <c r="A50" s="721" t="s">
        <v>13830</v>
      </c>
      <c r="B50" s="721">
        <v>178</v>
      </c>
      <c r="C50" s="721" t="s">
        <v>15047</v>
      </c>
      <c r="D50" s="721" t="s">
        <v>17369</v>
      </c>
    </row>
    <row r="51" spans="1:4" s="721" customFormat="1" ht="16.149999999999999" customHeight="1">
      <c r="A51" s="721" t="s">
        <v>17064</v>
      </c>
      <c r="B51" s="721">
        <v>189</v>
      </c>
      <c r="C51" s="721" t="s">
        <v>13820</v>
      </c>
      <c r="D51" s="721" t="s">
        <v>17380</v>
      </c>
    </row>
    <row r="52" spans="1:4" s="721" customFormat="1" ht="16.149999999999999" customHeight="1">
      <c r="A52" s="721" t="s">
        <v>17392</v>
      </c>
      <c r="B52" s="721">
        <v>178</v>
      </c>
      <c r="C52" s="721" t="s">
        <v>13820</v>
      </c>
      <c r="D52" s="721" t="s">
        <v>17129</v>
      </c>
    </row>
    <row r="53" spans="1:4" s="569" customFormat="1">
      <c r="A53" s="570"/>
      <c r="B53" s="570">
        <f>SUM(B47:B52)</f>
        <v>1070</v>
      </c>
      <c r="C53" s="570"/>
      <c r="D53" s="570"/>
    </row>
    <row r="54" spans="1:4" s="721" customFormat="1" ht="16.149999999999999" customHeight="1">
      <c r="A54" s="721" t="s">
        <v>17325</v>
      </c>
      <c r="B54" s="721">
        <v>125</v>
      </c>
      <c r="C54" s="721" t="s">
        <v>14998</v>
      </c>
      <c r="D54" s="721" t="s">
        <v>17326</v>
      </c>
    </row>
    <row r="55" spans="1:4" s="721" customFormat="1" ht="16.149999999999999" customHeight="1">
      <c r="A55" s="721" t="s">
        <v>11674</v>
      </c>
      <c r="B55" s="721">
        <v>140</v>
      </c>
      <c r="C55" s="721" t="s">
        <v>17045</v>
      </c>
      <c r="D55" s="721" t="s">
        <v>17342</v>
      </c>
    </row>
    <row r="56" spans="1:4" s="721" customFormat="1" ht="16.149999999999999" customHeight="1">
      <c r="A56" s="721" t="s">
        <v>17044</v>
      </c>
      <c r="B56" s="721">
        <v>75</v>
      </c>
      <c r="C56" s="721" t="s">
        <v>17372</v>
      </c>
      <c r="D56" s="721" t="s">
        <v>17326</v>
      </c>
    </row>
    <row r="57" spans="1:4" s="721" customFormat="1" ht="16.149999999999999" customHeight="1">
      <c r="A57" s="721" t="s">
        <v>17375</v>
      </c>
      <c r="B57" s="721">
        <v>230</v>
      </c>
      <c r="C57" s="721" t="s">
        <v>17045</v>
      </c>
      <c r="D57" s="721" t="s">
        <v>17050</v>
      </c>
    </row>
    <row r="58" spans="1:4" s="721" customFormat="1" ht="16.149999999999999" customHeight="1">
      <c r="A58" s="721" t="s">
        <v>13845</v>
      </c>
      <c r="B58" s="721">
        <v>30</v>
      </c>
      <c r="C58" s="721" t="s">
        <v>17045</v>
      </c>
      <c r="D58" s="721" t="s">
        <v>17046</v>
      </c>
    </row>
    <row r="59" spans="1:4" s="569" customFormat="1">
      <c r="A59" s="570"/>
      <c r="B59" s="570">
        <f>SUM(B54:B58)</f>
        <v>600</v>
      </c>
      <c r="C59" s="570"/>
      <c r="D59" s="570"/>
    </row>
    <row r="60" spans="1:4" s="721" customFormat="1" ht="16.149999999999999" customHeight="1">
      <c r="A60" s="721" t="s">
        <v>17307</v>
      </c>
      <c r="B60" s="721">
        <v>100</v>
      </c>
      <c r="C60" s="721" t="s">
        <v>15028</v>
      </c>
      <c r="D60" s="721" t="s">
        <v>17308</v>
      </c>
    </row>
    <row r="61" spans="1:4" s="721" customFormat="1" ht="16.149999999999999" customHeight="1">
      <c r="A61" s="721" t="s">
        <v>17327</v>
      </c>
      <c r="B61" s="721">
        <v>18</v>
      </c>
      <c r="C61" s="721" t="s">
        <v>15028</v>
      </c>
      <c r="D61" s="721" t="s">
        <v>17329</v>
      </c>
    </row>
    <row r="62" spans="1:4" s="721" customFormat="1" ht="16.149999999999999" customHeight="1">
      <c r="A62" s="721" t="s">
        <v>17337</v>
      </c>
      <c r="B62" s="721">
        <v>208</v>
      </c>
      <c r="C62" s="721" t="s">
        <v>15028</v>
      </c>
      <c r="D62" s="721" t="s">
        <v>17338</v>
      </c>
    </row>
    <row r="63" spans="1:4" s="721" customFormat="1" ht="16.149999999999999" customHeight="1">
      <c r="A63" s="721" t="s">
        <v>11677</v>
      </c>
      <c r="B63" s="721">
        <v>18</v>
      </c>
      <c r="C63" s="721" t="s">
        <v>15028</v>
      </c>
      <c r="D63" s="721" t="s">
        <v>17343</v>
      </c>
    </row>
    <row r="64" spans="1:4" s="721" customFormat="1" ht="16.149999999999999" customHeight="1">
      <c r="A64" s="721" t="s">
        <v>11677</v>
      </c>
      <c r="B64" s="721">
        <v>243</v>
      </c>
      <c r="C64" s="721" t="s">
        <v>15028</v>
      </c>
      <c r="D64" s="721" t="s">
        <v>17344</v>
      </c>
    </row>
    <row r="65" spans="1:4" s="721" customFormat="1" ht="16.149999999999999" customHeight="1">
      <c r="A65" s="721" t="s">
        <v>13495</v>
      </c>
      <c r="B65" s="721">
        <v>18</v>
      </c>
      <c r="C65" s="721" t="s">
        <v>13836</v>
      </c>
      <c r="D65" s="721" t="s">
        <v>17366</v>
      </c>
    </row>
    <row r="66" spans="1:4" s="721" customFormat="1" ht="16.149999999999999" customHeight="1">
      <c r="A66" s="721" t="s">
        <v>17052</v>
      </c>
      <c r="B66" s="721">
        <v>18</v>
      </c>
      <c r="C66" s="721" t="s">
        <v>15028</v>
      </c>
      <c r="D66" s="721" t="s">
        <v>17377</v>
      </c>
    </row>
    <row r="67" spans="1:4" s="721" customFormat="1" ht="16.149999999999999" customHeight="1">
      <c r="A67" s="721" t="s">
        <v>13839</v>
      </c>
      <c r="B67" s="721">
        <v>2700</v>
      </c>
      <c r="C67" s="721" t="s">
        <v>13836</v>
      </c>
      <c r="D67" s="721" t="s">
        <v>17378</v>
      </c>
    </row>
    <row r="68" spans="1:4" s="721" customFormat="1" ht="16.149999999999999" customHeight="1">
      <c r="A68" s="721" t="s">
        <v>17064</v>
      </c>
      <c r="B68" s="721">
        <v>138</v>
      </c>
      <c r="C68" s="721" t="s">
        <v>13836</v>
      </c>
      <c r="D68" s="721" t="s">
        <v>17297</v>
      </c>
    </row>
    <row r="69" spans="1:4" s="721" customFormat="1" ht="16.149999999999999" customHeight="1">
      <c r="A69" s="721" t="s">
        <v>17383</v>
      </c>
      <c r="B69" s="721">
        <v>18</v>
      </c>
      <c r="C69" s="721" t="s">
        <v>13836</v>
      </c>
      <c r="D69" s="721" t="s">
        <v>13851</v>
      </c>
    </row>
    <row r="70" spans="1:4" s="721" customFormat="1" ht="16.149999999999999" customHeight="1">
      <c r="A70" s="721" t="s">
        <v>13661</v>
      </c>
      <c r="B70" s="721">
        <v>18</v>
      </c>
      <c r="C70" s="721" t="s">
        <v>13836</v>
      </c>
      <c r="D70" s="721" t="s">
        <v>17396</v>
      </c>
    </row>
    <row r="71" spans="1:4" s="569" customFormat="1">
      <c r="A71" s="570"/>
      <c r="B71" s="570">
        <f>SUM(B60:B70)</f>
        <v>3497</v>
      </c>
      <c r="C71" s="570"/>
      <c r="D71" s="570"/>
    </row>
    <row r="72" spans="1:4" s="721" customFormat="1" ht="16.149999999999999" customHeight="1">
      <c r="A72" s="721" t="s">
        <v>17319</v>
      </c>
      <c r="B72" s="721">
        <v>120</v>
      </c>
      <c r="C72" s="721" t="s">
        <v>14996</v>
      </c>
      <c r="D72" s="721" t="s">
        <v>17322</v>
      </c>
    </row>
    <row r="73" spans="1:4" s="721" customFormat="1" ht="16.149999999999999" customHeight="1">
      <c r="A73" s="721" t="s">
        <v>17334</v>
      </c>
      <c r="B73" s="721">
        <v>87</v>
      </c>
      <c r="C73" s="721" t="s">
        <v>14996</v>
      </c>
      <c r="D73" s="721" t="s">
        <v>17335</v>
      </c>
    </row>
    <row r="74" spans="1:4" s="721" customFormat="1" ht="16.149999999999999" customHeight="1">
      <c r="A74" s="721" t="s">
        <v>13823</v>
      </c>
      <c r="B74" s="721">
        <v>120</v>
      </c>
      <c r="C74" s="721" t="s">
        <v>14996</v>
      </c>
      <c r="D74" s="721" t="s">
        <v>17322</v>
      </c>
    </row>
    <row r="75" spans="1:4" s="721" customFormat="1" ht="16.149999999999999" customHeight="1">
      <c r="A75" s="721" t="s">
        <v>13852</v>
      </c>
      <c r="B75" s="721">
        <v>235</v>
      </c>
      <c r="C75" s="721" t="s">
        <v>13854</v>
      </c>
      <c r="D75" s="721" t="s">
        <v>17384</v>
      </c>
    </row>
    <row r="76" spans="1:4" s="569" customFormat="1">
      <c r="A76" s="570"/>
      <c r="B76" s="570">
        <f>SUM(B72:B75)</f>
        <v>562</v>
      </c>
      <c r="C76" s="570"/>
      <c r="D76" s="570"/>
    </row>
    <row r="77" spans="1:4" s="721" customFormat="1" ht="16.149999999999999" customHeight="1">
      <c r="A77" s="721" t="s">
        <v>17310</v>
      </c>
      <c r="B77" s="721">
        <v>60</v>
      </c>
      <c r="C77" s="721" t="s">
        <v>14837</v>
      </c>
      <c r="D77" s="721" t="s">
        <v>17311</v>
      </c>
    </row>
    <row r="78" spans="1:4" s="721" customFormat="1" ht="16.149999999999999" customHeight="1">
      <c r="A78" s="721" t="s">
        <v>17316</v>
      </c>
      <c r="B78" s="721">
        <v>228</v>
      </c>
      <c r="C78" s="721" t="s">
        <v>14837</v>
      </c>
      <c r="D78" s="721" t="s">
        <v>17317</v>
      </c>
    </row>
    <row r="79" spans="1:4" s="721" customFormat="1" ht="16.149999999999999" customHeight="1">
      <c r="A79" s="721" t="s">
        <v>17316</v>
      </c>
      <c r="B79" s="721">
        <v>360</v>
      </c>
      <c r="C79" s="721" t="s">
        <v>14837</v>
      </c>
      <c r="D79" s="721" t="s">
        <v>17318</v>
      </c>
    </row>
    <row r="80" spans="1:4" s="721" customFormat="1" ht="16.149999999999999" customHeight="1">
      <c r="A80" s="721" t="s">
        <v>17319</v>
      </c>
      <c r="B80" s="721">
        <v>28</v>
      </c>
      <c r="C80" s="721" t="s">
        <v>14837</v>
      </c>
      <c r="D80" s="721" t="s">
        <v>17320</v>
      </c>
    </row>
    <row r="81" spans="1:4" s="721" customFormat="1" ht="16.149999999999999" customHeight="1">
      <c r="A81" s="721" t="s">
        <v>17319</v>
      </c>
      <c r="B81" s="721">
        <v>44</v>
      </c>
      <c r="C81" s="721" t="s">
        <v>14837</v>
      </c>
      <c r="D81" s="721" t="s">
        <v>17321</v>
      </c>
    </row>
    <row r="82" spans="1:4" s="721" customFormat="1" ht="16.149999999999999" customHeight="1">
      <c r="A82" s="721" t="s">
        <v>17323</v>
      </c>
      <c r="B82" s="721">
        <v>44</v>
      </c>
      <c r="C82" s="721" t="s">
        <v>14837</v>
      </c>
      <c r="D82" s="721" t="s">
        <v>17324</v>
      </c>
    </row>
    <row r="83" spans="1:4" s="721" customFormat="1" ht="16.149999999999999" customHeight="1">
      <c r="A83" s="721" t="s">
        <v>11639</v>
      </c>
      <c r="B83" s="721">
        <v>100</v>
      </c>
      <c r="C83" s="721" t="s">
        <v>14837</v>
      </c>
      <c r="D83" s="721" t="s">
        <v>17330</v>
      </c>
    </row>
    <row r="84" spans="1:4" s="721" customFormat="1" ht="16.149999999999999" customHeight="1">
      <c r="A84" s="721" t="s">
        <v>17339</v>
      </c>
      <c r="B84" s="721">
        <v>60</v>
      </c>
      <c r="C84" s="721" t="s">
        <v>14837</v>
      </c>
      <c r="D84" s="721" t="s">
        <v>17340</v>
      </c>
    </row>
    <row r="85" spans="1:4" s="721" customFormat="1" ht="16.149999999999999" customHeight="1">
      <c r="A85" s="721" t="s">
        <v>17345</v>
      </c>
      <c r="B85" s="721">
        <v>60</v>
      </c>
      <c r="C85" s="721" t="s">
        <v>14837</v>
      </c>
      <c r="D85" s="721" t="s">
        <v>17346</v>
      </c>
    </row>
    <row r="86" spans="1:4" s="481" customFormat="1" ht="16.149999999999999" customHeight="1">
      <c r="A86" s="481" t="s">
        <v>17347</v>
      </c>
      <c r="B86" s="481">
        <v>120</v>
      </c>
      <c r="C86" s="481" t="s">
        <v>14837</v>
      </c>
      <c r="D86" s="481" t="s">
        <v>17348</v>
      </c>
    </row>
    <row r="87" spans="1:4" s="481" customFormat="1" ht="16.149999999999999" customHeight="1">
      <c r="A87" s="481" t="s">
        <v>17347</v>
      </c>
      <c r="B87" s="481">
        <v>44</v>
      </c>
      <c r="C87" s="481" t="s">
        <v>14837</v>
      </c>
      <c r="D87" s="481" t="s">
        <v>17349</v>
      </c>
    </row>
    <row r="88" spans="1:4" s="481" customFormat="1" ht="16.149999999999999" customHeight="1">
      <c r="A88" s="481" t="s">
        <v>17350</v>
      </c>
      <c r="B88" s="481">
        <v>572</v>
      </c>
      <c r="C88" s="481" t="s">
        <v>14837</v>
      </c>
      <c r="D88" s="481" t="s">
        <v>17351</v>
      </c>
    </row>
    <row r="89" spans="1:4" s="481" customFormat="1" ht="16.149999999999999" customHeight="1">
      <c r="A89" s="481" t="s">
        <v>17354</v>
      </c>
      <c r="B89" s="481">
        <v>44</v>
      </c>
      <c r="C89" s="481" t="s">
        <v>14837</v>
      </c>
      <c r="D89" s="481" t="s">
        <v>17355</v>
      </c>
    </row>
    <row r="90" spans="1:4" s="721" customFormat="1" ht="16.149999999999999" customHeight="1">
      <c r="A90" s="721" t="s">
        <v>17361</v>
      </c>
      <c r="B90" s="721">
        <v>112</v>
      </c>
      <c r="C90" s="721" t="s">
        <v>14837</v>
      </c>
      <c r="D90" s="721" t="s">
        <v>17362</v>
      </c>
    </row>
    <row r="91" spans="1:4" s="721" customFormat="1" ht="16.149999999999999" customHeight="1">
      <c r="A91" s="721" t="s">
        <v>17364</v>
      </c>
      <c r="B91" s="721">
        <v>28</v>
      </c>
      <c r="C91" s="721" t="s">
        <v>13822</v>
      </c>
      <c r="D91" s="721" t="s">
        <v>17008</v>
      </c>
    </row>
    <row r="92" spans="1:4" s="721" customFormat="1" ht="16.149999999999999" customHeight="1">
      <c r="A92" s="721" t="s">
        <v>13830</v>
      </c>
      <c r="B92" s="721">
        <v>44</v>
      </c>
      <c r="C92" s="721" t="s">
        <v>14837</v>
      </c>
      <c r="D92" s="721" t="s">
        <v>13831</v>
      </c>
    </row>
    <row r="93" spans="1:4" s="721" customFormat="1" ht="16.149999999999999" customHeight="1">
      <c r="A93" s="721" t="s">
        <v>17030</v>
      </c>
      <c r="B93" s="721">
        <v>60</v>
      </c>
      <c r="C93" s="721" t="s">
        <v>13822</v>
      </c>
      <c r="D93" s="721" t="s">
        <v>17370</v>
      </c>
    </row>
    <row r="94" spans="1:4" s="721" customFormat="1" ht="16.149999999999999" customHeight="1">
      <c r="A94" s="721" t="s">
        <v>13832</v>
      </c>
      <c r="B94" s="721">
        <v>112</v>
      </c>
      <c r="C94" s="721" t="s">
        <v>14837</v>
      </c>
      <c r="D94" s="721" t="s">
        <v>17371</v>
      </c>
    </row>
    <row r="95" spans="1:4" s="721" customFormat="1" ht="16.149999999999999" customHeight="1">
      <c r="A95" s="721" t="s">
        <v>13833</v>
      </c>
      <c r="B95" s="721">
        <v>60</v>
      </c>
      <c r="C95" s="721" t="s">
        <v>13822</v>
      </c>
      <c r="D95" s="721" t="s">
        <v>17043</v>
      </c>
    </row>
    <row r="96" spans="1:4" s="721" customFormat="1" ht="16.149999999999999" customHeight="1">
      <c r="A96" s="721" t="s">
        <v>13841</v>
      </c>
      <c r="B96" s="721">
        <v>60</v>
      </c>
      <c r="C96" s="721" t="s">
        <v>13822</v>
      </c>
      <c r="D96" s="721" t="s">
        <v>17055</v>
      </c>
    </row>
    <row r="97" spans="1:5" s="721" customFormat="1" ht="16.149999999999999" customHeight="1">
      <c r="A97" s="721" t="s">
        <v>13844</v>
      </c>
      <c r="B97" s="721">
        <v>60</v>
      </c>
      <c r="C97" s="721" t="s">
        <v>13822</v>
      </c>
      <c r="D97" s="721" t="s">
        <v>17059</v>
      </c>
    </row>
    <row r="98" spans="1:5" s="721" customFormat="1" ht="16.149999999999999" customHeight="1">
      <c r="A98" s="721" t="s">
        <v>13846</v>
      </c>
      <c r="B98" s="721">
        <v>44</v>
      </c>
      <c r="C98" s="721" t="s">
        <v>13822</v>
      </c>
      <c r="D98" s="721" t="s">
        <v>17381</v>
      </c>
    </row>
    <row r="99" spans="1:5" s="721" customFormat="1" ht="16.149999999999999" customHeight="1">
      <c r="A99" s="721" t="s">
        <v>13852</v>
      </c>
      <c r="B99" s="721">
        <v>720</v>
      </c>
      <c r="C99" s="721" t="s">
        <v>13822</v>
      </c>
      <c r="D99" s="721" t="s">
        <v>17089</v>
      </c>
    </row>
    <row r="100" spans="1:5" s="721" customFormat="1" ht="16.149999999999999" customHeight="1">
      <c r="A100" s="721" t="s">
        <v>17385</v>
      </c>
      <c r="B100" s="721">
        <v>88</v>
      </c>
      <c r="C100" s="721" t="s">
        <v>14837</v>
      </c>
      <c r="D100" s="721" t="s">
        <v>17386</v>
      </c>
    </row>
    <row r="101" spans="1:5" s="721" customFormat="1" ht="16.149999999999999" customHeight="1">
      <c r="A101" s="721" t="s">
        <v>17095</v>
      </c>
      <c r="B101" s="721">
        <v>92</v>
      </c>
      <c r="C101" s="721" t="s">
        <v>13822</v>
      </c>
      <c r="D101" s="721" t="s">
        <v>13857</v>
      </c>
    </row>
    <row r="102" spans="1:5" s="721" customFormat="1" ht="16.149999999999999" customHeight="1">
      <c r="A102" s="721" t="s">
        <v>13858</v>
      </c>
      <c r="B102" s="721">
        <v>28</v>
      </c>
      <c r="C102" s="721" t="s">
        <v>14837</v>
      </c>
      <c r="D102" s="721" t="s">
        <v>17303</v>
      </c>
    </row>
    <row r="103" spans="1:5" s="721" customFormat="1" ht="16.149999999999999" customHeight="1">
      <c r="A103" s="721" t="s">
        <v>13863</v>
      </c>
      <c r="B103" s="721">
        <v>28</v>
      </c>
      <c r="C103" s="721" t="s">
        <v>13822</v>
      </c>
      <c r="D103" s="721" t="s">
        <v>13859</v>
      </c>
    </row>
    <row r="104" spans="1:5" s="721" customFormat="1" ht="16.149999999999999" customHeight="1">
      <c r="A104" s="721" t="s">
        <v>17120</v>
      </c>
      <c r="B104" s="721">
        <v>56</v>
      </c>
      <c r="C104" s="721" t="s">
        <v>13822</v>
      </c>
      <c r="D104" s="721" t="s">
        <v>17388</v>
      </c>
    </row>
    <row r="105" spans="1:5" s="721" customFormat="1" ht="16.149999999999999" customHeight="1">
      <c r="A105" s="721" t="s">
        <v>13864</v>
      </c>
      <c r="B105" s="721">
        <v>112</v>
      </c>
      <c r="C105" s="721" t="s">
        <v>13822</v>
      </c>
      <c r="D105" s="721" t="s">
        <v>17389</v>
      </c>
    </row>
    <row r="106" spans="1:5" s="721" customFormat="1" ht="16.149999999999999" customHeight="1">
      <c r="A106" s="721" t="s">
        <v>17390</v>
      </c>
      <c r="B106" s="721">
        <v>44</v>
      </c>
      <c r="C106" s="721" t="s">
        <v>13856</v>
      </c>
      <c r="D106" s="721" t="s">
        <v>17391</v>
      </c>
    </row>
    <row r="107" spans="1:5" s="721" customFormat="1" ht="16.149999999999999" customHeight="1">
      <c r="A107" s="721" t="s">
        <v>17134</v>
      </c>
      <c r="B107" s="721">
        <v>56</v>
      </c>
      <c r="C107" s="721" t="s">
        <v>13822</v>
      </c>
      <c r="D107" s="721" t="s">
        <v>17393</v>
      </c>
    </row>
    <row r="108" spans="1:5" s="721" customFormat="1" ht="16.149999999999999" customHeight="1">
      <c r="A108" s="721" t="s">
        <v>17134</v>
      </c>
      <c r="B108" s="721">
        <v>28</v>
      </c>
      <c r="C108" s="721" t="s">
        <v>13822</v>
      </c>
      <c r="D108" s="721" t="s">
        <v>17394</v>
      </c>
    </row>
    <row r="109" spans="1:5" s="721" customFormat="1" ht="16.149999999999999" customHeight="1">
      <c r="A109" s="721" t="s">
        <v>17141</v>
      </c>
      <c r="B109" s="721">
        <v>28</v>
      </c>
      <c r="C109" s="721" t="s">
        <v>14837</v>
      </c>
      <c r="D109" s="721" t="s">
        <v>13867</v>
      </c>
    </row>
    <row r="110" spans="1:5" s="569" customFormat="1">
      <c r="A110" s="570"/>
      <c r="B110" s="570">
        <f>SUM(B77:B109)</f>
        <v>3624</v>
      </c>
      <c r="C110" s="570"/>
      <c r="D110" s="570"/>
    </row>
    <row r="111" spans="1:5" s="483" customFormat="1">
      <c r="A111" s="482"/>
      <c r="B111" s="482"/>
      <c r="C111" s="635"/>
      <c r="D111" s="482"/>
      <c r="E111" s="490"/>
    </row>
    <row r="112" spans="1:5" s="721" customFormat="1" ht="16.149999999999999" customHeight="1">
      <c r="A112" s="721" t="s">
        <v>17359</v>
      </c>
      <c r="B112" s="721">
        <v>200</v>
      </c>
      <c r="C112" s="723"/>
      <c r="D112" s="721" t="s">
        <v>16991</v>
      </c>
    </row>
    <row r="113" spans="1:5" s="721" customFormat="1" ht="16.149999999999999" customHeight="1">
      <c r="A113" s="721" t="s">
        <v>13735</v>
      </c>
      <c r="B113" s="721">
        <v>250</v>
      </c>
      <c r="C113" s="724"/>
      <c r="D113" s="721" t="s">
        <v>13849</v>
      </c>
    </row>
    <row r="114" spans="1:5" s="483" customFormat="1">
      <c r="A114" s="481"/>
      <c r="B114" s="481"/>
      <c r="C114" s="720"/>
      <c r="D114" s="481"/>
    </row>
    <row r="115" spans="1:5" s="483" customFormat="1">
      <c r="A115" s="481"/>
      <c r="B115" s="481"/>
      <c r="C115" s="720"/>
      <c r="D115" s="481"/>
    </row>
    <row r="116" spans="1:5" s="483" customFormat="1">
      <c r="A116" s="482"/>
      <c r="B116" s="482"/>
      <c r="C116" s="635"/>
      <c r="D116" s="482"/>
      <c r="E116" s="490"/>
    </row>
    <row r="117" spans="1:5" s="483" customFormat="1">
      <c r="A117" s="482"/>
      <c r="B117" s="482"/>
      <c r="C117" s="635"/>
      <c r="D117" s="482"/>
      <c r="E117" s="490"/>
    </row>
    <row r="118" spans="1:5">
      <c r="A118" s="183" t="s">
        <v>17295</v>
      </c>
      <c r="B118" s="183" t="s">
        <v>4429</v>
      </c>
      <c r="C118" s="183" t="s">
        <v>4431</v>
      </c>
      <c r="D118" s="183" t="s">
        <v>17296</v>
      </c>
    </row>
    <row r="119" spans="1:5" s="487" customFormat="1" ht="6.75" customHeight="1">
      <c r="B119" s="655"/>
    </row>
    <row r="120" spans="1:5" ht="16.149999999999999" customHeight="1">
      <c r="A120" s="183" t="s">
        <v>11593</v>
      </c>
      <c r="B120" s="206">
        <v>70</v>
      </c>
      <c r="C120" s="183" t="s">
        <v>14908</v>
      </c>
      <c r="D120" s="183" t="s">
        <v>17301</v>
      </c>
    </row>
    <row r="121" spans="1:5" ht="16.149999999999999" customHeight="1">
      <c r="A121" s="183" t="s">
        <v>11593</v>
      </c>
      <c r="B121" s="206">
        <v>70</v>
      </c>
      <c r="C121" s="183" t="s">
        <v>14908</v>
      </c>
      <c r="D121" s="183" t="s">
        <v>17301</v>
      </c>
    </row>
    <row r="122" spans="1:5" ht="16.149999999999999" customHeight="1">
      <c r="A122" s="183" t="s">
        <v>11593</v>
      </c>
      <c r="B122" s="206">
        <v>195</v>
      </c>
      <c r="C122" s="183" t="s">
        <v>14908</v>
      </c>
      <c r="D122" s="183" t="s">
        <v>17306</v>
      </c>
    </row>
    <row r="123" spans="1:5" ht="16.149999999999999" customHeight="1">
      <c r="A123" s="183" t="s">
        <v>11593</v>
      </c>
      <c r="B123" s="206">
        <v>190</v>
      </c>
      <c r="C123" s="183" t="s">
        <v>14908</v>
      </c>
      <c r="D123" s="183" t="s">
        <v>17306</v>
      </c>
    </row>
    <row r="124" spans="1:5" ht="16.149999999999999" customHeight="1">
      <c r="A124" s="183" t="s">
        <v>11607</v>
      </c>
      <c r="B124" s="206">
        <v>365</v>
      </c>
      <c r="C124" s="183" t="s">
        <v>14908</v>
      </c>
      <c r="D124" s="183" t="s">
        <v>17309</v>
      </c>
    </row>
    <row r="125" spans="1:5" ht="16.149999999999999" customHeight="1">
      <c r="A125" s="183" t="s">
        <v>11607</v>
      </c>
      <c r="B125" s="206">
        <v>110</v>
      </c>
      <c r="C125" s="183" t="s">
        <v>14908</v>
      </c>
      <c r="D125" s="183" t="s">
        <v>17309</v>
      </c>
    </row>
    <row r="126" spans="1:5" ht="16.149999999999999" customHeight="1">
      <c r="A126" s="183" t="s">
        <v>17327</v>
      </c>
      <c r="B126" s="183">
        <v>32</v>
      </c>
      <c r="C126" s="183" t="s">
        <v>14908</v>
      </c>
      <c r="D126" s="183" t="s">
        <v>17305</v>
      </c>
    </row>
    <row r="127" spans="1:5" ht="16.149999999999999" customHeight="1">
      <c r="A127" s="183" t="s">
        <v>11649</v>
      </c>
      <c r="B127" s="206">
        <v>130</v>
      </c>
      <c r="C127" s="183" t="s">
        <v>14908</v>
      </c>
      <c r="D127" s="183" t="s">
        <v>17300</v>
      </c>
    </row>
    <row r="128" spans="1:5" ht="16.149999999999999" customHeight="1">
      <c r="A128" s="183" t="s">
        <v>11649</v>
      </c>
      <c r="B128" s="206">
        <v>115</v>
      </c>
      <c r="C128" s="183" t="s">
        <v>17086</v>
      </c>
      <c r="D128" s="183" t="s">
        <v>17300</v>
      </c>
    </row>
    <row r="129" spans="1:4" ht="16.149999999999999" customHeight="1">
      <c r="A129" s="183" t="s">
        <v>17331</v>
      </c>
      <c r="B129" s="206">
        <v>120</v>
      </c>
      <c r="C129" s="183" t="s">
        <v>14908</v>
      </c>
      <c r="D129" s="183" t="s">
        <v>17300</v>
      </c>
    </row>
    <row r="130" spans="1:4" ht="16.149999999999999" customHeight="1">
      <c r="A130" s="183" t="s">
        <v>17331</v>
      </c>
      <c r="B130" s="206">
        <v>16</v>
      </c>
      <c r="C130" s="183" t="s">
        <v>14908</v>
      </c>
      <c r="D130" s="183" t="s">
        <v>17300</v>
      </c>
    </row>
    <row r="131" spans="1:4" ht="16.149999999999999" customHeight="1">
      <c r="A131" s="183" t="s">
        <v>11677</v>
      </c>
      <c r="B131" s="183">
        <v>100</v>
      </c>
      <c r="C131" s="183" t="s">
        <v>14908</v>
      </c>
      <c r="D131" s="183" t="s">
        <v>17299</v>
      </c>
    </row>
    <row r="132" spans="1:4" ht="16.149999999999999" customHeight="1">
      <c r="A132" s="183" t="s">
        <v>17352</v>
      </c>
      <c r="B132" s="206">
        <v>110</v>
      </c>
      <c r="C132" s="183" t="s">
        <v>14908</v>
      </c>
      <c r="D132" s="183" t="s">
        <v>16983</v>
      </c>
    </row>
    <row r="133" spans="1:4" ht="16.149999999999999" customHeight="1">
      <c r="A133" s="183" t="s">
        <v>17353</v>
      </c>
      <c r="B133" s="206">
        <v>140</v>
      </c>
      <c r="C133" s="183" t="s">
        <v>13817</v>
      </c>
      <c r="D133" s="183" t="s">
        <v>17302</v>
      </c>
    </row>
    <row r="134" spans="1:4" ht="16.149999999999999" customHeight="1">
      <c r="A134" s="183" t="s">
        <v>17357</v>
      </c>
      <c r="B134" s="206">
        <v>500</v>
      </c>
      <c r="C134" s="183" t="s">
        <v>17086</v>
      </c>
      <c r="D134" s="183" t="s">
        <v>17358</v>
      </c>
    </row>
    <row r="135" spans="1:4" ht="16.149999999999999" customHeight="1">
      <c r="A135" s="183" t="s">
        <v>17357</v>
      </c>
      <c r="B135" s="206">
        <v>500</v>
      </c>
      <c r="C135" s="183" t="s">
        <v>13817</v>
      </c>
      <c r="D135" s="183" t="s">
        <v>13818</v>
      </c>
    </row>
    <row r="136" spans="1:4" ht="16.149999999999999" customHeight="1">
      <c r="A136" s="183" t="s">
        <v>13495</v>
      </c>
      <c r="B136" s="183">
        <v>100</v>
      </c>
      <c r="C136" s="183" t="s">
        <v>13817</v>
      </c>
      <c r="D136" s="183" t="s">
        <v>17299</v>
      </c>
    </row>
    <row r="137" spans="1:4" ht="16.149999999999999" customHeight="1">
      <c r="A137" s="183" t="s">
        <v>17367</v>
      </c>
      <c r="B137" s="206">
        <v>275</v>
      </c>
      <c r="C137" s="183" t="s">
        <v>14908</v>
      </c>
      <c r="D137" s="183" t="s">
        <v>17368</v>
      </c>
    </row>
    <row r="138" spans="1:4" ht="16.149999999999999" customHeight="1">
      <c r="A138" s="183" t="s">
        <v>17367</v>
      </c>
      <c r="B138" s="206">
        <v>275</v>
      </c>
      <c r="C138" s="183" t="s">
        <v>13817</v>
      </c>
      <c r="D138" s="183" t="s">
        <v>17368</v>
      </c>
    </row>
    <row r="139" spans="1:4" ht="16.149999999999999" customHeight="1">
      <c r="A139" s="183" t="s">
        <v>17024</v>
      </c>
      <c r="B139" s="206">
        <v>325</v>
      </c>
      <c r="C139" s="183" t="s">
        <v>14908</v>
      </c>
      <c r="D139" s="183" t="s">
        <v>17025</v>
      </c>
    </row>
    <row r="140" spans="1:4" ht="16.149999999999999" customHeight="1">
      <c r="A140" s="183" t="s">
        <v>17024</v>
      </c>
      <c r="B140" s="206">
        <v>285</v>
      </c>
      <c r="C140" s="183" t="s">
        <v>13817</v>
      </c>
      <c r="D140" s="183" t="s">
        <v>17025</v>
      </c>
    </row>
    <row r="141" spans="1:4" ht="16.149999999999999" customHeight="1">
      <c r="A141" s="183" t="s">
        <v>13823</v>
      </c>
      <c r="B141" s="183">
        <v>32</v>
      </c>
      <c r="C141" s="183" t="s">
        <v>14908</v>
      </c>
      <c r="D141" s="183" t="s">
        <v>17363</v>
      </c>
    </row>
    <row r="142" spans="1:4" ht="16.149999999999999" customHeight="1">
      <c r="A142" s="183" t="s">
        <v>17376</v>
      </c>
      <c r="B142" s="183">
        <v>100</v>
      </c>
      <c r="C142" s="183" t="s">
        <v>13817</v>
      </c>
      <c r="D142" s="183" t="s">
        <v>13835</v>
      </c>
    </row>
    <row r="143" spans="1:4" ht="16.149999999999999" customHeight="1">
      <c r="A143" s="183" t="s">
        <v>13846</v>
      </c>
      <c r="B143" s="206">
        <v>100</v>
      </c>
      <c r="C143" s="183" t="s">
        <v>13817</v>
      </c>
      <c r="D143" s="183" t="s">
        <v>17382</v>
      </c>
    </row>
    <row r="144" spans="1:4" ht="16.149999999999999" customHeight="1">
      <c r="A144" s="183" t="s">
        <v>13852</v>
      </c>
      <c r="B144" s="206">
        <v>260</v>
      </c>
      <c r="C144" s="183" t="s">
        <v>13817</v>
      </c>
      <c r="D144" s="183" t="s">
        <v>13853</v>
      </c>
    </row>
    <row r="145" spans="1:4" ht="16.149999999999999" customHeight="1">
      <c r="A145" s="183" t="s">
        <v>13852</v>
      </c>
      <c r="B145" s="206">
        <v>270</v>
      </c>
      <c r="C145" s="183" t="s">
        <v>13817</v>
      </c>
      <c r="D145" s="183" t="s">
        <v>13853</v>
      </c>
    </row>
    <row r="146" spans="1:4" ht="16.149999999999999" customHeight="1">
      <c r="A146" s="183" t="s">
        <v>17106</v>
      </c>
      <c r="B146" s="206">
        <v>430</v>
      </c>
      <c r="C146" s="183" t="s">
        <v>14908</v>
      </c>
      <c r="D146" s="183" t="s">
        <v>17304</v>
      </c>
    </row>
    <row r="147" spans="1:4" ht="16.149999999999999" customHeight="1">
      <c r="A147" s="183" t="s">
        <v>17106</v>
      </c>
      <c r="B147" s="206">
        <v>410</v>
      </c>
      <c r="C147" s="183" t="s">
        <v>13817</v>
      </c>
      <c r="D147" s="183" t="s">
        <v>17109</v>
      </c>
    </row>
    <row r="148" spans="1:4" ht="16.149999999999999" customHeight="1">
      <c r="A148" s="183" t="s">
        <v>13868</v>
      </c>
      <c r="B148" s="206">
        <v>680</v>
      </c>
      <c r="C148" s="183" t="s">
        <v>17086</v>
      </c>
      <c r="D148" s="183" t="s">
        <v>13869</v>
      </c>
    </row>
    <row r="149" spans="1:4" ht="16.149999999999999" customHeight="1">
      <c r="A149" s="183" t="s">
        <v>13868</v>
      </c>
      <c r="B149" s="206">
        <v>620</v>
      </c>
      <c r="C149" s="183" t="s">
        <v>13817</v>
      </c>
      <c r="D149" s="183" t="s">
        <v>13870</v>
      </c>
    </row>
    <row r="150" spans="1:4" ht="16.149999999999999" customHeight="1">
      <c r="A150" s="183" t="s">
        <v>13661</v>
      </c>
      <c r="B150" s="206">
        <v>100</v>
      </c>
      <c r="C150" s="183" t="s">
        <v>13817</v>
      </c>
      <c r="D150" s="183" t="s">
        <v>17397</v>
      </c>
    </row>
    <row r="151" spans="1:4" ht="16.149999999999999" customHeight="1">
      <c r="A151" s="183" t="s">
        <v>17312</v>
      </c>
      <c r="B151" s="206">
        <v>1458</v>
      </c>
      <c r="C151" s="183" t="s">
        <v>14953</v>
      </c>
      <c r="D151" s="183" t="s">
        <v>17313</v>
      </c>
    </row>
    <row r="152" spans="1:4" ht="16.149999999999999" customHeight="1">
      <c r="A152" s="183" t="s">
        <v>17327</v>
      </c>
      <c r="B152" s="206">
        <v>1458</v>
      </c>
      <c r="C152" s="183" t="s">
        <v>14953</v>
      </c>
      <c r="D152" s="183" t="s">
        <v>17328</v>
      </c>
    </row>
    <row r="153" spans="1:4" ht="16.149999999999999" customHeight="1">
      <c r="A153" s="183" t="s">
        <v>17332</v>
      </c>
      <c r="B153" s="206">
        <v>1458</v>
      </c>
      <c r="C153" s="183" t="s">
        <v>14953</v>
      </c>
      <c r="D153" s="183" t="s">
        <v>17333</v>
      </c>
    </row>
    <row r="154" spans="1:4" ht="16.149999999999999" customHeight="1">
      <c r="A154" s="183" t="s">
        <v>11674</v>
      </c>
      <c r="C154" s="183" t="s">
        <v>17298</v>
      </c>
      <c r="D154" s="698" t="s">
        <v>17341</v>
      </c>
    </row>
    <row r="155" spans="1:4" ht="16.149999999999999" customHeight="1">
      <c r="A155" s="329" t="s">
        <v>17354</v>
      </c>
      <c r="C155" s="183" t="s">
        <v>13824</v>
      </c>
      <c r="D155" s="698" t="s">
        <v>17356</v>
      </c>
    </row>
    <row r="156" spans="1:4" ht="16.149999999999999" customHeight="1">
      <c r="A156" s="183" t="s">
        <v>17365</v>
      </c>
      <c r="C156" s="183" t="s">
        <v>13824</v>
      </c>
      <c r="D156" s="698" t="s">
        <v>17010</v>
      </c>
    </row>
    <row r="157" spans="1:4" ht="16.149999999999999" customHeight="1">
      <c r="A157" s="183" t="s">
        <v>13830</v>
      </c>
      <c r="C157" s="183" t="s">
        <v>13824</v>
      </c>
      <c r="D157" s="698" t="s">
        <v>17026</v>
      </c>
    </row>
    <row r="158" spans="1:4" ht="16.149999999999999" customHeight="1">
      <c r="A158" s="183" t="s">
        <v>17373</v>
      </c>
      <c r="C158" s="183" t="s">
        <v>13824</v>
      </c>
      <c r="D158" s="698" t="s">
        <v>17374</v>
      </c>
    </row>
    <row r="159" spans="1:4" ht="16.149999999999999" customHeight="1">
      <c r="A159" s="183" t="s">
        <v>17379</v>
      </c>
      <c r="C159" s="183" t="s">
        <v>13824</v>
      </c>
      <c r="D159" s="698" t="s">
        <v>17061</v>
      </c>
    </row>
    <row r="160" spans="1:4" ht="16.149999999999999" customHeight="1">
      <c r="A160" s="183" t="s">
        <v>17093</v>
      </c>
      <c r="C160" s="183" t="s">
        <v>17387</v>
      </c>
      <c r="D160" s="698" t="s">
        <v>17094</v>
      </c>
    </row>
    <row r="161" spans="1:4" ht="16.149999999999999" customHeight="1">
      <c r="A161" s="183" t="s">
        <v>13590</v>
      </c>
      <c r="C161" s="183" t="s">
        <v>17387</v>
      </c>
      <c r="D161" s="698" t="s">
        <v>13866</v>
      </c>
    </row>
    <row r="162" spans="1:4" ht="16.149999999999999" customHeight="1">
      <c r="A162" s="183" t="s">
        <v>17145</v>
      </c>
      <c r="C162" s="183" t="s">
        <v>13824</v>
      </c>
      <c r="D162" s="698" t="s">
        <v>17395</v>
      </c>
    </row>
    <row r="163" spans="1:4" ht="16.149999999999999" customHeight="1">
      <c r="A163" s="183" t="s">
        <v>17314</v>
      </c>
      <c r="B163" s="206">
        <v>189</v>
      </c>
      <c r="C163" s="206" t="s">
        <v>15047</v>
      </c>
      <c r="D163" s="183" t="s">
        <v>17315</v>
      </c>
    </row>
    <row r="164" spans="1:4" ht="16.149999999999999" customHeight="1">
      <c r="A164" s="183" t="s">
        <v>11660</v>
      </c>
      <c r="B164" s="206">
        <v>168</v>
      </c>
      <c r="C164" s="206" t="s">
        <v>15047</v>
      </c>
      <c r="D164" s="183" t="s">
        <v>17336</v>
      </c>
    </row>
    <row r="165" spans="1:4" ht="16.149999999999999" customHeight="1">
      <c r="A165" s="183" t="s">
        <v>17360</v>
      </c>
      <c r="B165" s="206">
        <v>168</v>
      </c>
      <c r="C165" s="206" t="s">
        <v>15047</v>
      </c>
      <c r="D165" s="183" t="s">
        <v>17000</v>
      </c>
    </row>
    <row r="166" spans="1:4" ht="16.149999999999999" customHeight="1">
      <c r="A166" s="183" t="s">
        <v>13830</v>
      </c>
      <c r="B166" s="206">
        <v>178</v>
      </c>
      <c r="C166" s="206" t="s">
        <v>15047</v>
      </c>
      <c r="D166" s="183" t="s">
        <v>17369</v>
      </c>
    </row>
    <row r="167" spans="1:4" ht="16.149999999999999" customHeight="1">
      <c r="A167" s="183" t="s">
        <v>17064</v>
      </c>
      <c r="B167" s="206">
        <v>189</v>
      </c>
      <c r="C167" s="206" t="s">
        <v>13820</v>
      </c>
      <c r="D167" s="183" t="s">
        <v>17380</v>
      </c>
    </row>
    <row r="168" spans="1:4" ht="16.149999999999999" customHeight="1">
      <c r="A168" s="183" t="s">
        <v>17392</v>
      </c>
      <c r="B168" s="206">
        <v>178</v>
      </c>
      <c r="C168" s="206" t="s">
        <v>13820</v>
      </c>
      <c r="D168" s="183" t="s">
        <v>17129</v>
      </c>
    </row>
    <row r="169" spans="1:4" ht="16.149999999999999" customHeight="1">
      <c r="A169" s="183" t="s">
        <v>17325</v>
      </c>
      <c r="B169" s="183">
        <v>125</v>
      </c>
      <c r="C169" s="183" t="s">
        <v>14998</v>
      </c>
      <c r="D169" s="183" t="s">
        <v>17326</v>
      </c>
    </row>
    <row r="170" spans="1:4" ht="16.149999999999999" customHeight="1">
      <c r="A170" s="183" t="s">
        <v>11674</v>
      </c>
      <c r="B170" s="206">
        <v>140</v>
      </c>
      <c r="C170" s="183" t="s">
        <v>17045</v>
      </c>
      <c r="D170" s="183" t="s">
        <v>17342</v>
      </c>
    </row>
    <row r="171" spans="1:4" ht="16.149999999999999" customHeight="1">
      <c r="A171" s="183" t="s">
        <v>17044</v>
      </c>
      <c r="B171" s="183">
        <v>75</v>
      </c>
      <c r="C171" s="183" t="s">
        <v>17372</v>
      </c>
      <c r="D171" s="183" t="s">
        <v>17326</v>
      </c>
    </row>
    <row r="172" spans="1:4" ht="16.149999999999999" customHeight="1">
      <c r="A172" s="183" t="s">
        <v>17375</v>
      </c>
      <c r="B172" s="183">
        <v>230</v>
      </c>
      <c r="C172" s="183" t="s">
        <v>17045</v>
      </c>
      <c r="D172" s="183" t="s">
        <v>17050</v>
      </c>
    </row>
    <row r="173" spans="1:4" ht="16.149999999999999" customHeight="1">
      <c r="A173" s="183" t="s">
        <v>13845</v>
      </c>
      <c r="B173" s="183">
        <v>30</v>
      </c>
      <c r="C173" s="183" t="s">
        <v>17045</v>
      </c>
      <c r="D173" s="183" t="s">
        <v>17046</v>
      </c>
    </row>
    <row r="174" spans="1:4" ht="16.149999999999999" customHeight="1">
      <c r="A174" s="183" t="s">
        <v>17307</v>
      </c>
      <c r="B174" s="206">
        <v>100</v>
      </c>
      <c r="C174" s="183" t="s">
        <v>15028</v>
      </c>
      <c r="D174" s="183" t="s">
        <v>17308</v>
      </c>
    </row>
    <row r="175" spans="1:4" ht="16.149999999999999" customHeight="1">
      <c r="A175" s="183" t="s">
        <v>17327</v>
      </c>
      <c r="B175" s="206">
        <v>18</v>
      </c>
      <c r="C175" s="183" t="s">
        <v>15028</v>
      </c>
      <c r="D175" s="183" t="s">
        <v>17329</v>
      </c>
    </row>
    <row r="176" spans="1:4" ht="16.149999999999999" customHeight="1">
      <c r="A176" s="183" t="s">
        <v>17337</v>
      </c>
      <c r="B176" s="206">
        <v>208</v>
      </c>
      <c r="C176" s="183" t="s">
        <v>15028</v>
      </c>
      <c r="D176" s="183" t="s">
        <v>17338</v>
      </c>
    </row>
    <row r="177" spans="1:4" ht="16.149999999999999" customHeight="1">
      <c r="A177" s="183" t="s">
        <v>11677</v>
      </c>
      <c r="B177" s="206">
        <v>18</v>
      </c>
      <c r="C177" s="183" t="s">
        <v>15028</v>
      </c>
      <c r="D177" s="183" t="s">
        <v>17343</v>
      </c>
    </row>
    <row r="178" spans="1:4" ht="16.149999999999999" customHeight="1">
      <c r="A178" s="183" t="s">
        <v>11677</v>
      </c>
      <c r="B178" s="206">
        <v>243</v>
      </c>
      <c r="C178" s="183" t="s">
        <v>15028</v>
      </c>
      <c r="D178" s="183" t="s">
        <v>17344</v>
      </c>
    </row>
    <row r="179" spans="1:4" ht="16.149999999999999" customHeight="1">
      <c r="A179" s="183" t="s">
        <v>13495</v>
      </c>
      <c r="B179" s="206">
        <v>18</v>
      </c>
      <c r="C179" s="183" t="s">
        <v>13836</v>
      </c>
      <c r="D179" s="183" t="s">
        <v>17366</v>
      </c>
    </row>
    <row r="180" spans="1:4" ht="16.149999999999999" customHeight="1">
      <c r="A180" s="183" t="s">
        <v>17052</v>
      </c>
      <c r="B180" s="206">
        <v>18</v>
      </c>
      <c r="C180" s="183" t="s">
        <v>15028</v>
      </c>
      <c r="D180" s="183" t="s">
        <v>17377</v>
      </c>
    </row>
    <row r="181" spans="1:4" ht="16.149999999999999" customHeight="1">
      <c r="A181" s="183" t="s">
        <v>13839</v>
      </c>
      <c r="B181" s="206">
        <v>2700</v>
      </c>
      <c r="C181" s="183" t="s">
        <v>13836</v>
      </c>
      <c r="D181" s="183" t="s">
        <v>17378</v>
      </c>
    </row>
    <row r="182" spans="1:4" ht="16.149999999999999" customHeight="1">
      <c r="A182" s="183" t="s">
        <v>17064</v>
      </c>
      <c r="B182" s="206">
        <v>138</v>
      </c>
      <c r="C182" s="183" t="s">
        <v>13836</v>
      </c>
      <c r="D182" s="183" t="s">
        <v>17297</v>
      </c>
    </row>
    <row r="183" spans="1:4" ht="16.149999999999999" customHeight="1">
      <c r="A183" s="183" t="s">
        <v>17383</v>
      </c>
      <c r="B183" s="206">
        <v>18</v>
      </c>
      <c r="C183" s="183" t="s">
        <v>13836</v>
      </c>
      <c r="D183" s="183" t="s">
        <v>13851</v>
      </c>
    </row>
    <row r="184" spans="1:4" ht="16.149999999999999" customHeight="1">
      <c r="A184" s="183" t="s">
        <v>13661</v>
      </c>
      <c r="B184" s="206">
        <v>18</v>
      </c>
      <c r="C184" s="183" t="s">
        <v>13836</v>
      </c>
      <c r="D184" s="183" t="s">
        <v>17396</v>
      </c>
    </row>
    <row r="185" spans="1:4" ht="16.149999999999999" customHeight="1">
      <c r="A185" s="183" t="s">
        <v>17319</v>
      </c>
      <c r="B185" s="206">
        <v>120</v>
      </c>
      <c r="C185" s="183" t="s">
        <v>14996</v>
      </c>
      <c r="D185" s="183" t="s">
        <v>17322</v>
      </c>
    </row>
    <row r="186" spans="1:4" ht="16.149999999999999" customHeight="1">
      <c r="A186" s="183" t="s">
        <v>17334</v>
      </c>
      <c r="B186" s="206">
        <v>87</v>
      </c>
      <c r="C186" s="183" t="s">
        <v>14996</v>
      </c>
      <c r="D186" s="183" t="s">
        <v>17335</v>
      </c>
    </row>
    <row r="187" spans="1:4" ht="16.149999999999999" customHeight="1">
      <c r="A187" s="183" t="s">
        <v>13823</v>
      </c>
      <c r="B187" s="206">
        <v>120</v>
      </c>
      <c r="C187" s="183" t="s">
        <v>14996</v>
      </c>
      <c r="D187" s="183" t="s">
        <v>17322</v>
      </c>
    </row>
    <row r="188" spans="1:4" ht="16.149999999999999" customHeight="1">
      <c r="A188" s="183" t="s">
        <v>13852</v>
      </c>
      <c r="B188" s="206">
        <v>235</v>
      </c>
      <c r="C188" s="183" t="s">
        <v>13854</v>
      </c>
      <c r="D188" s="183" t="s">
        <v>17384</v>
      </c>
    </row>
    <row r="189" spans="1:4" ht="16.149999999999999" customHeight="1">
      <c r="A189" s="183" t="s">
        <v>17310</v>
      </c>
      <c r="B189" s="183">
        <v>60</v>
      </c>
      <c r="C189" s="183" t="s">
        <v>14837</v>
      </c>
      <c r="D189" s="183" t="s">
        <v>17311</v>
      </c>
    </row>
    <row r="190" spans="1:4" ht="16.149999999999999" customHeight="1">
      <c r="A190" s="183" t="s">
        <v>17316</v>
      </c>
      <c r="B190" s="183">
        <v>228</v>
      </c>
      <c r="C190" s="183" t="s">
        <v>14837</v>
      </c>
      <c r="D190" s="183" t="s">
        <v>17317</v>
      </c>
    </row>
    <row r="191" spans="1:4" ht="16.149999999999999" customHeight="1">
      <c r="A191" s="183" t="s">
        <v>17316</v>
      </c>
      <c r="B191" s="183">
        <v>360</v>
      </c>
      <c r="C191" s="183" t="s">
        <v>14837</v>
      </c>
      <c r="D191" s="183" t="s">
        <v>17318</v>
      </c>
    </row>
    <row r="192" spans="1:4" ht="16.149999999999999" customHeight="1">
      <c r="A192" s="183" t="s">
        <v>17319</v>
      </c>
      <c r="B192" s="183">
        <v>28</v>
      </c>
      <c r="C192" s="183" t="s">
        <v>14837</v>
      </c>
      <c r="D192" s="183" t="s">
        <v>17320</v>
      </c>
    </row>
    <row r="193" spans="1:4" ht="16.149999999999999" customHeight="1">
      <c r="A193" s="183" t="s">
        <v>17319</v>
      </c>
      <c r="B193" s="183">
        <v>44</v>
      </c>
      <c r="C193" s="183" t="s">
        <v>14837</v>
      </c>
      <c r="D193" s="183" t="s">
        <v>17321</v>
      </c>
    </row>
    <row r="194" spans="1:4" ht="16.149999999999999" customHeight="1">
      <c r="A194" s="183" t="s">
        <v>17323</v>
      </c>
      <c r="B194" s="183">
        <v>44</v>
      </c>
      <c r="C194" s="183" t="s">
        <v>14837</v>
      </c>
      <c r="D194" s="183" t="s">
        <v>17324</v>
      </c>
    </row>
    <row r="195" spans="1:4" ht="16.149999999999999" customHeight="1">
      <c r="A195" s="183" t="s">
        <v>11639</v>
      </c>
      <c r="B195" s="183">
        <v>100</v>
      </c>
      <c r="C195" s="183" t="s">
        <v>14837</v>
      </c>
      <c r="D195" s="183" t="s">
        <v>17330</v>
      </c>
    </row>
    <row r="196" spans="1:4" ht="16.149999999999999" customHeight="1">
      <c r="A196" s="183" t="s">
        <v>17339</v>
      </c>
      <c r="B196" s="183">
        <v>60</v>
      </c>
      <c r="C196" s="183" t="s">
        <v>14837</v>
      </c>
      <c r="D196" s="183" t="s">
        <v>17340</v>
      </c>
    </row>
    <row r="197" spans="1:4" ht="16.149999999999999" customHeight="1">
      <c r="A197" s="183" t="s">
        <v>17345</v>
      </c>
      <c r="B197" s="183">
        <v>60</v>
      </c>
      <c r="C197" s="183" t="s">
        <v>14837</v>
      </c>
      <c r="D197" s="183" t="s">
        <v>17346</v>
      </c>
    </row>
    <row r="198" spans="1:4" s="483" customFormat="1" ht="16.149999999999999" customHeight="1">
      <c r="A198" s="329" t="s">
        <v>17347</v>
      </c>
      <c r="B198" s="483">
        <v>120</v>
      </c>
      <c r="C198" s="483" t="s">
        <v>14837</v>
      </c>
      <c r="D198" s="329" t="s">
        <v>17348</v>
      </c>
    </row>
    <row r="199" spans="1:4" s="483" customFormat="1" ht="16.149999999999999" customHeight="1">
      <c r="A199" s="329" t="s">
        <v>17347</v>
      </c>
      <c r="B199" s="483">
        <v>44</v>
      </c>
      <c r="C199" s="483" t="s">
        <v>14837</v>
      </c>
      <c r="D199" s="329" t="s">
        <v>17349</v>
      </c>
    </row>
    <row r="200" spans="1:4" s="483" customFormat="1" ht="16.149999999999999" customHeight="1">
      <c r="A200" s="329" t="s">
        <v>17350</v>
      </c>
      <c r="B200" s="483">
        <v>572</v>
      </c>
      <c r="C200" s="483" t="s">
        <v>14837</v>
      </c>
      <c r="D200" s="329" t="s">
        <v>17351</v>
      </c>
    </row>
    <row r="201" spans="1:4" s="483" customFormat="1" ht="16.149999999999999" customHeight="1">
      <c r="A201" s="329" t="s">
        <v>17354</v>
      </c>
      <c r="B201" s="483">
        <v>44</v>
      </c>
      <c r="C201" s="483" t="s">
        <v>14837</v>
      </c>
      <c r="D201" s="329" t="s">
        <v>17355</v>
      </c>
    </row>
    <row r="202" spans="1:4" ht="16.149999999999999" customHeight="1">
      <c r="A202" s="183" t="s">
        <v>17361</v>
      </c>
      <c r="B202" s="183">
        <v>112</v>
      </c>
      <c r="C202" s="183" t="s">
        <v>14837</v>
      </c>
      <c r="D202" s="183" t="s">
        <v>17362</v>
      </c>
    </row>
    <row r="203" spans="1:4" ht="16.149999999999999" customHeight="1">
      <c r="A203" s="183" t="s">
        <v>17364</v>
      </c>
      <c r="B203" s="183">
        <v>28</v>
      </c>
      <c r="C203" s="183" t="s">
        <v>13822</v>
      </c>
      <c r="D203" s="183" t="s">
        <v>17008</v>
      </c>
    </row>
    <row r="204" spans="1:4" ht="16.149999999999999" customHeight="1">
      <c r="A204" s="183" t="s">
        <v>13830</v>
      </c>
      <c r="B204" s="183">
        <v>44</v>
      </c>
      <c r="C204" s="183" t="s">
        <v>14837</v>
      </c>
      <c r="D204" s="183" t="s">
        <v>13831</v>
      </c>
    </row>
    <row r="205" spans="1:4" ht="16.149999999999999" customHeight="1">
      <c r="A205" s="183" t="s">
        <v>17030</v>
      </c>
      <c r="B205" s="183">
        <v>60</v>
      </c>
      <c r="C205" s="183" t="s">
        <v>13822</v>
      </c>
      <c r="D205" s="183" t="s">
        <v>17370</v>
      </c>
    </row>
    <row r="206" spans="1:4" ht="16.149999999999999" customHeight="1">
      <c r="A206" s="183" t="s">
        <v>13832</v>
      </c>
      <c r="B206" s="183">
        <v>112</v>
      </c>
      <c r="C206" s="183" t="s">
        <v>14837</v>
      </c>
      <c r="D206" s="183" t="s">
        <v>17371</v>
      </c>
    </row>
    <row r="207" spans="1:4" ht="16.149999999999999" customHeight="1">
      <c r="A207" s="183" t="s">
        <v>13833</v>
      </c>
      <c r="B207" s="183">
        <v>60</v>
      </c>
      <c r="C207" s="183" t="s">
        <v>13822</v>
      </c>
      <c r="D207" s="183" t="s">
        <v>17043</v>
      </c>
    </row>
    <row r="208" spans="1:4" ht="16.149999999999999" customHeight="1">
      <c r="A208" s="183" t="s">
        <v>13841</v>
      </c>
      <c r="B208" s="183">
        <v>60</v>
      </c>
      <c r="C208" s="183" t="s">
        <v>13822</v>
      </c>
      <c r="D208" s="183" t="s">
        <v>17055</v>
      </c>
    </row>
    <row r="209" spans="1:6" ht="16.149999999999999" customHeight="1">
      <c r="A209" s="183" t="s">
        <v>13844</v>
      </c>
      <c r="B209" s="183">
        <v>60</v>
      </c>
      <c r="C209" s="183" t="s">
        <v>13822</v>
      </c>
      <c r="D209" s="183" t="s">
        <v>17059</v>
      </c>
    </row>
    <row r="210" spans="1:6" ht="16.149999999999999" customHeight="1">
      <c r="A210" s="183" t="s">
        <v>13846</v>
      </c>
      <c r="B210" s="183">
        <v>44</v>
      </c>
      <c r="C210" s="183" t="s">
        <v>13822</v>
      </c>
      <c r="D210" s="183" t="s">
        <v>17381</v>
      </c>
    </row>
    <row r="211" spans="1:6" ht="16.149999999999999" customHeight="1">
      <c r="A211" s="183" t="s">
        <v>13852</v>
      </c>
      <c r="B211" s="183">
        <v>720</v>
      </c>
      <c r="C211" s="183" t="s">
        <v>13822</v>
      </c>
      <c r="D211" s="183" t="s">
        <v>17089</v>
      </c>
    </row>
    <row r="212" spans="1:6" ht="16.149999999999999" customHeight="1">
      <c r="A212" s="183" t="s">
        <v>17385</v>
      </c>
      <c r="B212" s="183">
        <v>88</v>
      </c>
      <c r="C212" s="183" t="s">
        <v>14837</v>
      </c>
      <c r="D212" s="183" t="s">
        <v>17386</v>
      </c>
    </row>
    <row r="213" spans="1:6" ht="16.149999999999999" customHeight="1">
      <c r="A213" s="183" t="s">
        <v>17095</v>
      </c>
      <c r="B213" s="183">
        <v>92</v>
      </c>
      <c r="C213" s="183" t="s">
        <v>13822</v>
      </c>
      <c r="D213" s="183" t="s">
        <v>13857</v>
      </c>
    </row>
    <row r="214" spans="1:6" ht="16.149999999999999" customHeight="1">
      <c r="A214" s="183" t="s">
        <v>13858</v>
      </c>
      <c r="B214" s="183">
        <v>28</v>
      </c>
      <c r="C214" s="183" t="s">
        <v>14837</v>
      </c>
      <c r="D214" s="183" t="s">
        <v>17303</v>
      </c>
    </row>
    <row r="215" spans="1:6" ht="16.149999999999999" customHeight="1">
      <c r="A215" s="183" t="s">
        <v>13863</v>
      </c>
      <c r="B215" s="183">
        <v>28</v>
      </c>
      <c r="C215" s="183" t="s">
        <v>13822</v>
      </c>
      <c r="D215" s="183" t="s">
        <v>13859</v>
      </c>
    </row>
    <row r="216" spans="1:6" ht="16.149999999999999" customHeight="1">
      <c r="A216" s="183" t="s">
        <v>17120</v>
      </c>
      <c r="B216" s="183">
        <v>56</v>
      </c>
      <c r="C216" s="183" t="s">
        <v>13822</v>
      </c>
      <c r="D216" s="183" t="s">
        <v>17388</v>
      </c>
    </row>
    <row r="217" spans="1:6" ht="16.149999999999999" customHeight="1">
      <c r="A217" s="183" t="s">
        <v>13864</v>
      </c>
      <c r="B217" s="183">
        <v>112</v>
      </c>
      <c r="C217" s="183" t="s">
        <v>13822</v>
      </c>
      <c r="D217" s="183" t="s">
        <v>17389</v>
      </c>
    </row>
    <row r="218" spans="1:6" ht="16.149999999999999" customHeight="1">
      <c r="A218" s="183" t="s">
        <v>17390</v>
      </c>
      <c r="B218" s="183">
        <v>44</v>
      </c>
      <c r="C218" s="183" t="s">
        <v>13856</v>
      </c>
      <c r="D218" s="183" t="s">
        <v>17391</v>
      </c>
    </row>
    <row r="219" spans="1:6" ht="16.149999999999999" customHeight="1">
      <c r="A219" s="183" t="s">
        <v>17134</v>
      </c>
      <c r="B219" s="183">
        <v>56</v>
      </c>
      <c r="C219" s="183" t="s">
        <v>13822</v>
      </c>
      <c r="D219" s="183" t="s">
        <v>17393</v>
      </c>
    </row>
    <row r="220" spans="1:6" ht="16.149999999999999" customHeight="1">
      <c r="A220" s="183" t="s">
        <v>17134</v>
      </c>
      <c r="B220" s="183">
        <v>28</v>
      </c>
      <c r="C220" s="183" t="s">
        <v>13822</v>
      </c>
      <c r="D220" s="183" t="s">
        <v>17394</v>
      </c>
    </row>
    <row r="221" spans="1:6" ht="16.149999999999999" customHeight="1">
      <c r="A221" s="183" t="s">
        <v>17141</v>
      </c>
      <c r="B221" s="183">
        <v>28</v>
      </c>
      <c r="C221" s="183" t="s">
        <v>14837</v>
      </c>
      <c r="D221" s="183" t="s">
        <v>13867</v>
      </c>
    </row>
    <row r="222" spans="1:6" ht="16.149999999999999" customHeight="1">
      <c r="A222" s="183" t="s">
        <v>17359</v>
      </c>
      <c r="B222" s="206">
        <v>200</v>
      </c>
      <c r="C222" s="699"/>
      <c r="D222" s="183" t="s">
        <v>16991</v>
      </c>
    </row>
    <row r="223" spans="1:6" ht="16.149999999999999" customHeight="1">
      <c r="A223" s="183" t="s">
        <v>13735</v>
      </c>
      <c r="B223" s="183">
        <v>250</v>
      </c>
      <c r="D223" s="183" t="s">
        <v>13849</v>
      </c>
    </row>
    <row r="224" spans="1:6" s="708" customFormat="1" ht="3.6" customHeight="1">
      <c r="E224" s="712"/>
      <c r="F224" s="712"/>
    </row>
    <row r="226" spans="8:8">
      <c r="H226" s="698"/>
    </row>
  </sheetData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10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10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10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11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10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10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10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12">
        <f>C51+C46+C57</f>
        <v>653200</v>
      </c>
      <c r="D65" s="319"/>
      <c r="E65" s="319"/>
    </row>
    <row r="66" spans="2:6">
      <c r="B66" s="315" t="s">
        <v>5006</v>
      </c>
      <c r="C66" s="612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4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3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8694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8695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8696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8695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8697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8695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8698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8695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8699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8695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8700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8695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8701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8695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8702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8703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8704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8705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8704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8706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8704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8707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8704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8708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8708</v>
      </c>
      <c r="B40" s="315" t="s">
        <v>8704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8709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8710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8710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8710</v>
      </c>
      <c r="B44" s="315" t="s">
        <v>8704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8711</v>
      </c>
      <c r="C45" s="322">
        <f>SUM(C46:C46)</f>
        <v>696000</v>
      </c>
    </row>
    <row r="46" spans="1:11">
      <c r="A46" s="315" t="s">
        <v>8712</v>
      </c>
      <c r="B46" s="315" t="s">
        <v>263</v>
      </c>
      <c r="C46" s="610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8713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8714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10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8715</v>
      </c>
      <c r="C52" s="610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8716</v>
      </c>
      <c r="C53" s="611">
        <f>SUM(C54:C58)</f>
        <v>-71400</v>
      </c>
    </row>
    <row r="54" spans="1:11">
      <c r="A54" s="318" t="s">
        <v>8717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8717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8717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8717</v>
      </c>
      <c r="B57" s="315" t="s">
        <v>263</v>
      </c>
      <c r="C57" s="610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8718</v>
      </c>
      <c r="B58" s="315" t="s">
        <v>4499</v>
      </c>
      <c r="C58" s="610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8719</v>
      </c>
      <c r="C59" s="323">
        <f>SUM(C60)</f>
        <v>-200000</v>
      </c>
    </row>
    <row r="60" spans="1:11">
      <c r="A60" s="315" t="s">
        <v>8720</v>
      </c>
      <c r="B60" s="315" t="s">
        <v>21</v>
      </c>
      <c r="C60" s="610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8721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8722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12">
        <f>C51+C46+C57</f>
        <v>692000</v>
      </c>
      <c r="D65" s="319"/>
      <c r="E65" s="319"/>
    </row>
    <row r="66" spans="1:6">
      <c r="B66" s="315" t="s">
        <v>5006</v>
      </c>
      <c r="C66" s="612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4" t="s">
        <v>2612</v>
      </c>
      <c r="C69" s="329" t="s">
        <v>8723</v>
      </c>
      <c r="D69" s="317"/>
      <c r="E69" s="613" t="s">
        <v>8724</v>
      </c>
    </row>
    <row r="70" spans="1:6" s="483" customFormat="1">
      <c r="A70" s="329" t="s">
        <v>8725</v>
      </c>
      <c r="B70" s="483">
        <f>88000*3</f>
        <v>264000</v>
      </c>
      <c r="C70" s="329" t="s">
        <v>8726</v>
      </c>
      <c r="D70" s="317"/>
      <c r="F70" s="317"/>
    </row>
    <row r="71" spans="1:6" s="483" customFormat="1">
      <c r="A71" s="329" t="s">
        <v>8727</v>
      </c>
      <c r="B71" s="483">
        <v>240000</v>
      </c>
      <c r="C71" s="329" t="s">
        <v>8728</v>
      </c>
      <c r="D71" s="317"/>
      <c r="F71" s="317"/>
    </row>
    <row r="72" spans="1:6" s="483" customFormat="1">
      <c r="A72" s="329" t="s">
        <v>8729</v>
      </c>
      <c r="B72" s="483">
        <v>200000</v>
      </c>
      <c r="C72" s="329" t="s">
        <v>8730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8731</v>
      </c>
      <c r="D76" s="613" t="s">
        <v>8732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25" customWidth="1"/>
    <col min="2" max="2" width="10.25" style="725" customWidth="1"/>
    <col min="3" max="7" width="9" style="727"/>
    <col min="8" max="8" width="10.75" style="727" customWidth="1"/>
    <col min="9" max="9" width="9" style="727"/>
    <col min="10" max="10" width="3.875" style="727" customWidth="1"/>
    <col min="11" max="11" width="9" style="725"/>
    <col min="12" max="12" width="9.125" style="727" bestFit="1" customWidth="1"/>
    <col min="13" max="16384" width="9" style="727"/>
  </cols>
  <sheetData>
    <row r="1" spans="1:10">
      <c r="B1" s="726" t="s">
        <v>813</v>
      </c>
      <c r="C1" s="727">
        <f t="shared" ref="C1:I1" si="0">SUM(C3:C40)</f>
        <v>1279500</v>
      </c>
      <c r="D1" s="727">
        <f t="shared" si="0"/>
        <v>57600</v>
      </c>
      <c r="E1" s="727">
        <f t="shared" si="0"/>
        <v>13176</v>
      </c>
      <c r="F1" s="727">
        <f t="shared" si="0"/>
        <v>36396</v>
      </c>
      <c r="G1" s="727">
        <f t="shared" si="0"/>
        <v>0</v>
      </c>
      <c r="H1" s="727">
        <f t="shared" si="0"/>
        <v>1287528</v>
      </c>
      <c r="I1" s="727">
        <f t="shared" si="0"/>
        <v>1287528</v>
      </c>
    </row>
    <row r="2" spans="1:10">
      <c r="A2" s="725" t="s">
        <v>19</v>
      </c>
      <c r="B2" s="725" t="s">
        <v>20</v>
      </c>
      <c r="C2" s="725" t="s">
        <v>2920</v>
      </c>
      <c r="D2" s="725" t="s">
        <v>2921</v>
      </c>
      <c r="E2" s="725" t="s">
        <v>22</v>
      </c>
      <c r="F2" s="725" t="s">
        <v>23</v>
      </c>
      <c r="G2" s="725" t="s">
        <v>25</v>
      </c>
      <c r="H2" s="725" t="s">
        <v>1214</v>
      </c>
      <c r="I2" s="725"/>
      <c r="J2" s="725"/>
    </row>
    <row r="3" spans="1:10">
      <c r="A3" s="728" t="s">
        <v>17403</v>
      </c>
      <c r="B3" s="725" t="s">
        <v>21</v>
      </c>
      <c r="C3" s="729">
        <v>62600</v>
      </c>
      <c r="D3" s="729">
        <v>2400</v>
      </c>
      <c r="E3" s="729">
        <v>834</v>
      </c>
      <c r="F3" s="729">
        <v>2712</v>
      </c>
      <c r="G3" s="729"/>
      <c r="H3" s="729">
        <f t="shared" ref="H3:H40" si="1">C3+D3-E3-F3-G3</f>
        <v>61454</v>
      </c>
      <c r="I3" s="729"/>
      <c r="J3" s="729"/>
    </row>
    <row r="4" spans="1:10">
      <c r="A4" s="728"/>
      <c r="B4" s="725" t="s">
        <v>24</v>
      </c>
      <c r="C4" s="729">
        <v>12000</v>
      </c>
      <c r="D4" s="729"/>
      <c r="E4" s="729"/>
      <c r="F4" s="729"/>
      <c r="G4" s="729"/>
      <c r="H4" s="729">
        <f t="shared" si="1"/>
        <v>12000</v>
      </c>
      <c r="I4" s="729"/>
      <c r="J4" s="729"/>
    </row>
    <row r="5" spans="1:10">
      <c r="A5" s="728"/>
      <c r="B5" s="725" t="s">
        <v>17404</v>
      </c>
      <c r="C5" s="729">
        <v>27750</v>
      </c>
      <c r="D5" s="729">
        <v>2400</v>
      </c>
      <c r="E5" s="729">
        <v>182</v>
      </c>
      <c r="F5" s="729">
        <v>321</v>
      </c>
      <c r="G5" s="729"/>
      <c r="H5" s="729">
        <f t="shared" si="1"/>
        <v>29647</v>
      </c>
      <c r="I5" s="729">
        <f>SUM(H3:H5)</f>
        <v>103101</v>
      </c>
      <c r="J5" s="729"/>
    </row>
    <row r="6" spans="1:10">
      <c r="A6" s="728" t="s">
        <v>17405</v>
      </c>
      <c r="B6" s="725" t="s">
        <v>21</v>
      </c>
      <c r="C6" s="729">
        <v>62600</v>
      </c>
      <c r="D6" s="729">
        <v>2400</v>
      </c>
      <c r="E6" s="729">
        <v>834</v>
      </c>
      <c r="F6" s="729">
        <v>2712</v>
      </c>
      <c r="G6" s="729"/>
      <c r="H6" s="729">
        <f t="shared" si="1"/>
        <v>61454</v>
      </c>
      <c r="I6" s="729"/>
      <c r="J6" s="729"/>
    </row>
    <row r="7" spans="1:10">
      <c r="A7" s="728"/>
      <c r="B7" s="725" t="s">
        <v>24</v>
      </c>
      <c r="C7" s="729"/>
      <c r="D7" s="729"/>
      <c r="E7" s="729"/>
      <c r="F7" s="729"/>
      <c r="G7" s="729"/>
      <c r="H7" s="729">
        <f t="shared" si="1"/>
        <v>0</v>
      </c>
      <c r="I7" s="729"/>
      <c r="J7" s="729"/>
    </row>
    <row r="8" spans="1:10">
      <c r="A8" s="728"/>
      <c r="B8" s="725" t="s">
        <v>17404</v>
      </c>
      <c r="C8" s="729">
        <v>27750</v>
      </c>
      <c r="D8" s="729">
        <v>2400</v>
      </c>
      <c r="E8" s="729">
        <v>182</v>
      </c>
      <c r="F8" s="729">
        <v>321</v>
      </c>
      <c r="G8" s="729"/>
      <c r="H8" s="729">
        <f t="shared" si="1"/>
        <v>29647</v>
      </c>
      <c r="I8" s="729">
        <f>SUM(H6:H8)</f>
        <v>91101</v>
      </c>
      <c r="J8" s="729"/>
    </row>
    <row r="9" spans="1:10">
      <c r="A9" s="728" t="s">
        <v>17406</v>
      </c>
      <c r="B9" s="725" t="s">
        <v>21</v>
      </c>
      <c r="C9" s="729">
        <v>62600</v>
      </c>
      <c r="D9" s="729">
        <v>2400</v>
      </c>
      <c r="E9" s="729">
        <v>834</v>
      </c>
      <c r="F9" s="729">
        <v>2712</v>
      </c>
      <c r="G9" s="729"/>
      <c r="H9" s="729">
        <f t="shared" si="1"/>
        <v>61454</v>
      </c>
      <c r="I9" s="729"/>
      <c r="J9" s="729"/>
    </row>
    <row r="10" spans="1:10">
      <c r="A10" s="728"/>
      <c r="B10" s="725" t="s">
        <v>24</v>
      </c>
      <c r="C10" s="729">
        <v>13500</v>
      </c>
      <c r="D10" s="729"/>
      <c r="E10" s="729"/>
      <c r="F10" s="729"/>
      <c r="G10" s="729"/>
      <c r="H10" s="729">
        <f t="shared" si="1"/>
        <v>13500</v>
      </c>
      <c r="I10" s="729"/>
      <c r="J10" s="729"/>
    </row>
    <row r="11" spans="1:10">
      <c r="A11" s="728"/>
      <c r="B11" s="725" t="s">
        <v>17404</v>
      </c>
      <c r="C11" s="729">
        <v>27750</v>
      </c>
      <c r="D11" s="729">
        <v>2400</v>
      </c>
      <c r="E11" s="729">
        <v>182</v>
      </c>
      <c r="F11" s="729">
        <v>321</v>
      </c>
      <c r="G11" s="729"/>
      <c r="H11" s="729">
        <f t="shared" si="1"/>
        <v>29647</v>
      </c>
      <c r="I11" s="729">
        <f>SUM(H9:H11)</f>
        <v>104601</v>
      </c>
      <c r="J11" s="729"/>
    </row>
    <row r="12" spans="1:10">
      <c r="A12" s="728" t="s">
        <v>17407</v>
      </c>
      <c r="B12" s="725" t="s">
        <v>21</v>
      </c>
      <c r="C12" s="729">
        <v>62600</v>
      </c>
      <c r="D12" s="729">
        <v>2400</v>
      </c>
      <c r="E12" s="729">
        <v>834</v>
      </c>
      <c r="F12" s="729">
        <v>2712</v>
      </c>
      <c r="G12" s="729"/>
      <c r="H12" s="729">
        <f t="shared" si="1"/>
        <v>61454</v>
      </c>
      <c r="I12" s="729"/>
      <c r="J12" s="729"/>
    </row>
    <row r="13" spans="1:10">
      <c r="A13" s="728"/>
      <c r="B13" s="725" t="s">
        <v>24</v>
      </c>
      <c r="C13" s="729"/>
      <c r="D13" s="729"/>
      <c r="E13" s="729"/>
      <c r="F13" s="729"/>
      <c r="G13" s="729"/>
      <c r="H13" s="729">
        <f t="shared" si="1"/>
        <v>0</v>
      </c>
      <c r="I13" s="729"/>
      <c r="J13" s="729"/>
    </row>
    <row r="14" spans="1:10">
      <c r="A14" s="728"/>
      <c r="B14" s="725" t="s">
        <v>17408</v>
      </c>
      <c r="C14" s="729">
        <v>27750</v>
      </c>
      <c r="D14" s="729">
        <v>2400</v>
      </c>
      <c r="E14" s="729">
        <v>182</v>
      </c>
      <c r="F14" s="729">
        <v>321</v>
      </c>
      <c r="G14" s="729"/>
      <c r="H14" s="729">
        <f t="shared" si="1"/>
        <v>29647</v>
      </c>
      <c r="I14" s="729">
        <f>SUM(H12:H14)</f>
        <v>91101</v>
      </c>
      <c r="J14" s="729"/>
    </row>
    <row r="15" spans="1:10">
      <c r="A15" s="728" t="s">
        <v>17409</v>
      </c>
      <c r="B15" s="725" t="s">
        <v>21</v>
      </c>
      <c r="C15" s="729">
        <v>62600</v>
      </c>
      <c r="D15" s="729">
        <v>2400</v>
      </c>
      <c r="E15" s="729">
        <v>834</v>
      </c>
      <c r="F15" s="729">
        <v>2712</v>
      </c>
      <c r="G15" s="729"/>
      <c r="H15" s="729">
        <f t="shared" si="1"/>
        <v>61454</v>
      </c>
      <c r="I15" s="729"/>
      <c r="J15" s="729"/>
    </row>
    <row r="16" spans="1:10">
      <c r="A16" s="728"/>
      <c r="B16" s="725" t="s">
        <v>24</v>
      </c>
      <c r="C16" s="729">
        <v>39500</v>
      </c>
      <c r="D16" s="729"/>
      <c r="E16" s="729"/>
      <c r="F16" s="729"/>
      <c r="G16" s="729"/>
      <c r="H16" s="729">
        <f t="shared" si="1"/>
        <v>39500</v>
      </c>
      <c r="I16" s="729"/>
      <c r="J16" s="729"/>
    </row>
    <row r="17" spans="1:10">
      <c r="A17" s="728"/>
      <c r="B17" s="725" t="s">
        <v>17404</v>
      </c>
      <c r="C17" s="729">
        <v>27750</v>
      </c>
      <c r="D17" s="729">
        <v>2400</v>
      </c>
      <c r="E17" s="729">
        <v>182</v>
      </c>
      <c r="F17" s="729">
        <v>321</v>
      </c>
      <c r="G17" s="729"/>
      <c r="H17" s="729">
        <f t="shared" si="1"/>
        <v>29647</v>
      </c>
      <c r="I17" s="729">
        <f>SUM(H15:H17)</f>
        <v>130601</v>
      </c>
      <c r="J17" s="729"/>
    </row>
    <row r="18" spans="1:10">
      <c r="A18" s="728" t="s">
        <v>17410</v>
      </c>
      <c r="B18" s="725" t="s">
        <v>21</v>
      </c>
      <c r="C18" s="729">
        <v>62600</v>
      </c>
      <c r="D18" s="729">
        <v>2400</v>
      </c>
      <c r="E18" s="729">
        <v>834</v>
      </c>
      <c r="F18" s="729">
        <v>2712</v>
      </c>
      <c r="G18" s="729"/>
      <c r="H18" s="729">
        <f t="shared" si="1"/>
        <v>61454</v>
      </c>
      <c r="I18" s="729"/>
      <c r="J18" s="729"/>
    </row>
    <row r="19" spans="1:10">
      <c r="A19" s="728"/>
      <c r="B19" s="725" t="s">
        <v>24</v>
      </c>
      <c r="C19" s="729">
        <v>22500</v>
      </c>
      <c r="D19" s="729"/>
      <c r="E19" s="729"/>
      <c r="F19" s="729"/>
      <c r="G19" s="729"/>
      <c r="H19" s="729">
        <f t="shared" si="1"/>
        <v>22500</v>
      </c>
      <c r="I19" s="729"/>
      <c r="J19" s="729"/>
    </row>
    <row r="20" spans="1:10">
      <c r="A20" s="728"/>
      <c r="B20" s="725" t="s">
        <v>17404</v>
      </c>
      <c r="C20" s="729">
        <v>27750</v>
      </c>
      <c r="D20" s="729">
        <v>2400</v>
      </c>
      <c r="E20" s="729">
        <v>182</v>
      </c>
      <c r="F20" s="729">
        <v>321</v>
      </c>
      <c r="G20" s="729"/>
      <c r="H20" s="729">
        <f t="shared" si="1"/>
        <v>29647</v>
      </c>
      <c r="I20" s="729">
        <f>SUM(H18:H20)</f>
        <v>113601</v>
      </c>
      <c r="J20" s="729"/>
    </row>
    <row r="21" spans="1:10">
      <c r="A21" s="728" t="s">
        <v>17411</v>
      </c>
      <c r="B21" s="725" t="s">
        <v>21</v>
      </c>
      <c r="C21" s="729">
        <v>62600</v>
      </c>
      <c r="D21" s="729">
        <v>2400</v>
      </c>
      <c r="E21" s="729">
        <v>834</v>
      </c>
      <c r="F21" s="729">
        <v>2712</v>
      </c>
      <c r="G21" s="729"/>
      <c r="H21" s="729">
        <f t="shared" si="1"/>
        <v>61454</v>
      </c>
      <c r="I21" s="729"/>
      <c r="J21" s="729"/>
    </row>
    <row r="22" spans="1:10">
      <c r="A22" s="728"/>
      <c r="B22" s="725" t="s">
        <v>24</v>
      </c>
      <c r="C22" s="729">
        <v>18000</v>
      </c>
      <c r="D22" s="729"/>
      <c r="E22" s="729"/>
      <c r="F22" s="729"/>
      <c r="G22" s="729"/>
      <c r="H22" s="729">
        <f t="shared" si="1"/>
        <v>18000</v>
      </c>
      <c r="I22" s="729"/>
      <c r="J22" s="729"/>
    </row>
    <row r="23" spans="1:10">
      <c r="A23" s="728"/>
      <c r="B23" s="725" t="s">
        <v>4498</v>
      </c>
      <c r="C23" s="729">
        <v>27750</v>
      </c>
      <c r="D23" s="729">
        <v>2400</v>
      </c>
      <c r="E23" s="729">
        <v>182</v>
      </c>
      <c r="F23" s="729">
        <v>321</v>
      </c>
      <c r="G23" s="729"/>
      <c r="H23" s="729">
        <f t="shared" si="1"/>
        <v>29647</v>
      </c>
      <c r="I23" s="729">
        <f>SUM(H21:H23)</f>
        <v>109101</v>
      </c>
      <c r="J23" s="729"/>
    </row>
    <row r="24" spans="1:10">
      <c r="A24" s="728" t="s">
        <v>17412</v>
      </c>
      <c r="B24" s="725" t="s">
        <v>21</v>
      </c>
      <c r="C24" s="729">
        <v>62600</v>
      </c>
      <c r="D24" s="729">
        <v>2400</v>
      </c>
      <c r="E24" s="729">
        <v>834</v>
      </c>
      <c r="F24" s="729">
        <v>2712</v>
      </c>
      <c r="G24" s="729"/>
      <c r="H24" s="729">
        <f t="shared" si="1"/>
        <v>61454</v>
      </c>
      <c r="I24" s="729"/>
      <c r="J24" s="729"/>
    </row>
    <row r="25" spans="1:10">
      <c r="A25" s="728"/>
      <c r="B25" s="725" t="s">
        <v>24</v>
      </c>
      <c r="C25" s="729"/>
      <c r="D25" s="729"/>
      <c r="E25" s="729"/>
      <c r="F25" s="729"/>
      <c r="G25" s="729"/>
      <c r="H25" s="729">
        <f t="shared" si="1"/>
        <v>0</v>
      </c>
      <c r="I25" s="729"/>
      <c r="J25" s="729"/>
    </row>
    <row r="26" spans="1:10">
      <c r="A26" s="728"/>
      <c r="B26" s="725" t="s">
        <v>17413</v>
      </c>
      <c r="C26" s="729">
        <v>27750</v>
      </c>
      <c r="D26" s="729">
        <v>2400</v>
      </c>
      <c r="E26" s="729">
        <v>182</v>
      </c>
      <c r="F26" s="729">
        <v>321</v>
      </c>
      <c r="G26" s="729"/>
      <c r="H26" s="729">
        <f t="shared" si="1"/>
        <v>29647</v>
      </c>
      <c r="I26" s="729">
        <f>SUM(H24:H26)</f>
        <v>91101</v>
      </c>
      <c r="J26" s="729"/>
    </row>
    <row r="27" spans="1:10">
      <c r="A27" s="728" t="s">
        <v>17414</v>
      </c>
      <c r="B27" s="725" t="s">
        <v>21</v>
      </c>
      <c r="C27" s="729">
        <v>62600</v>
      </c>
      <c r="D27" s="729">
        <v>2400</v>
      </c>
      <c r="E27" s="729">
        <v>1008</v>
      </c>
      <c r="F27" s="729">
        <v>2712</v>
      </c>
      <c r="G27" s="729"/>
      <c r="H27" s="729">
        <f t="shared" si="1"/>
        <v>61280</v>
      </c>
      <c r="I27" s="729"/>
      <c r="J27" s="729"/>
    </row>
    <row r="28" spans="1:10">
      <c r="A28" s="728"/>
      <c r="B28" s="725" t="s">
        <v>24</v>
      </c>
      <c r="C28" s="729">
        <v>19800</v>
      </c>
      <c r="D28" s="729"/>
      <c r="E28" s="729"/>
      <c r="F28" s="729"/>
      <c r="G28" s="729"/>
      <c r="H28" s="729">
        <f t="shared" si="1"/>
        <v>19800</v>
      </c>
      <c r="I28" s="729"/>
      <c r="J28" s="729"/>
    </row>
    <row r="29" spans="1:10">
      <c r="A29" s="728"/>
      <c r="B29" s="725" t="s">
        <v>4498</v>
      </c>
      <c r="C29" s="729">
        <v>27750</v>
      </c>
      <c r="D29" s="729">
        <v>2400</v>
      </c>
      <c r="E29" s="729">
        <v>254</v>
      </c>
      <c r="F29" s="729">
        <v>321</v>
      </c>
      <c r="G29" s="729"/>
      <c r="H29" s="729">
        <f t="shared" si="1"/>
        <v>29575</v>
      </c>
      <c r="I29" s="729">
        <f>SUM(H27:H29)</f>
        <v>110655</v>
      </c>
      <c r="J29" s="729"/>
    </row>
    <row r="30" spans="1:10">
      <c r="A30" s="728" t="s">
        <v>17415</v>
      </c>
      <c r="B30" s="725" t="s">
        <v>21</v>
      </c>
      <c r="C30" s="729">
        <v>62600</v>
      </c>
      <c r="D30" s="729">
        <v>2400</v>
      </c>
      <c r="E30" s="729">
        <v>1008</v>
      </c>
      <c r="F30" s="729">
        <v>2712</v>
      </c>
      <c r="G30" s="729"/>
      <c r="H30" s="729">
        <f t="shared" si="1"/>
        <v>61280</v>
      </c>
      <c r="I30" s="729"/>
      <c r="J30" s="729"/>
    </row>
    <row r="31" spans="1:10">
      <c r="A31" s="728"/>
      <c r="B31" s="725" t="s">
        <v>24</v>
      </c>
      <c r="C31" s="729">
        <v>21000</v>
      </c>
      <c r="D31" s="729"/>
      <c r="E31" s="729"/>
      <c r="F31" s="729"/>
      <c r="G31" s="729"/>
      <c r="H31" s="729">
        <f t="shared" si="1"/>
        <v>21000</v>
      </c>
      <c r="I31" s="729"/>
      <c r="J31" s="729"/>
    </row>
    <row r="32" spans="1:10">
      <c r="A32" s="728"/>
      <c r="B32" s="725" t="s">
        <v>4498</v>
      </c>
      <c r="C32" s="729">
        <v>27750</v>
      </c>
      <c r="D32" s="729">
        <v>2400</v>
      </c>
      <c r="E32" s="729">
        <v>254</v>
      </c>
      <c r="F32" s="729">
        <v>321</v>
      </c>
      <c r="G32" s="729"/>
      <c r="H32" s="729">
        <f t="shared" si="1"/>
        <v>29575</v>
      </c>
      <c r="I32" s="729">
        <f>SUM(H30:H32)</f>
        <v>111855</v>
      </c>
      <c r="J32" s="729"/>
    </row>
    <row r="33" spans="1:11">
      <c r="A33" s="728" t="s">
        <v>17416</v>
      </c>
      <c r="B33" s="725" t="s">
        <v>21</v>
      </c>
      <c r="C33" s="729">
        <v>62600</v>
      </c>
      <c r="D33" s="729">
        <v>2400</v>
      </c>
      <c r="E33" s="729">
        <v>1008</v>
      </c>
      <c r="F33" s="729">
        <v>2712</v>
      </c>
      <c r="G33" s="729"/>
      <c r="H33" s="729">
        <f t="shared" si="1"/>
        <v>61280</v>
      </c>
      <c r="I33" s="729"/>
      <c r="J33" s="729"/>
    </row>
    <row r="34" spans="1:11">
      <c r="A34" s="728"/>
      <c r="B34" s="725" t="s">
        <v>24</v>
      </c>
      <c r="C34" s="729">
        <v>18000</v>
      </c>
      <c r="D34" s="729"/>
      <c r="E34" s="729"/>
      <c r="F34" s="729"/>
      <c r="G34" s="729"/>
      <c r="H34" s="729">
        <f t="shared" si="1"/>
        <v>18000</v>
      </c>
      <c r="I34" s="729"/>
      <c r="J34" s="729"/>
    </row>
    <row r="35" spans="1:11">
      <c r="A35" s="728"/>
      <c r="B35" s="725" t="s">
        <v>17417</v>
      </c>
      <c r="C35" s="729">
        <v>27750</v>
      </c>
      <c r="D35" s="729">
        <v>2400</v>
      </c>
      <c r="E35" s="729">
        <v>254</v>
      </c>
      <c r="F35" s="729">
        <v>321</v>
      </c>
      <c r="G35" s="729"/>
      <c r="H35" s="729">
        <f t="shared" si="1"/>
        <v>29575</v>
      </c>
      <c r="I35" s="729">
        <f>SUM(H33:H35)</f>
        <v>108855</v>
      </c>
      <c r="J35" s="729"/>
    </row>
    <row r="36" spans="1:11">
      <c r="A36" s="728" t="s">
        <v>17418</v>
      </c>
      <c r="B36" s="725" t="s">
        <v>21</v>
      </c>
      <c r="C36" s="729">
        <v>62600</v>
      </c>
      <c r="D36" s="729">
        <v>2400</v>
      </c>
      <c r="E36" s="729">
        <v>1008</v>
      </c>
      <c r="F36" s="729">
        <v>2712</v>
      </c>
      <c r="G36" s="729"/>
      <c r="H36" s="729">
        <f t="shared" si="1"/>
        <v>61280</v>
      </c>
    </row>
    <row r="37" spans="1:11">
      <c r="A37" s="728"/>
      <c r="B37" s="725" t="s">
        <v>24</v>
      </c>
      <c r="C37" s="730">
        <v>31000</v>
      </c>
      <c r="D37" s="729"/>
      <c r="E37" s="729"/>
      <c r="F37" s="729"/>
      <c r="G37" s="729"/>
      <c r="H37" s="729">
        <f t="shared" si="1"/>
        <v>31000</v>
      </c>
    </row>
    <row r="38" spans="1:11">
      <c r="A38" s="728"/>
      <c r="B38" s="725" t="s">
        <v>17413</v>
      </c>
      <c r="C38" s="729">
        <v>27750</v>
      </c>
      <c r="D38" s="729">
        <v>2400</v>
      </c>
      <c r="E38" s="729">
        <v>254</v>
      </c>
      <c r="F38" s="729">
        <v>321</v>
      </c>
      <c r="G38" s="729"/>
      <c r="H38" s="729">
        <f t="shared" si="1"/>
        <v>29575</v>
      </c>
      <c r="I38" s="727">
        <f>SUM(H36:H38)</f>
        <v>121855</v>
      </c>
    </row>
    <row r="39" spans="1:11">
      <c r="A39" s="725" t="s">
        <v>17419</v>
      </c>
      <c r="B39" s="725" t="s">
        <v>21</v>
      </c>
      <c r="C39" s="729"/>
      <c r="D39" s="729"/>
      <c r="E39" s="729"/>
      <c r="F39" s="729"/>
      <c r="G39" s="729"/>
      <c r="H39" s="729">
        <f t="shared" si="1"/>
        <v>0</v>
      </c>
      <c r="I39" s="727">
        <f>SUM(H39:H39)</f>
        <v>0</v>
      </c>
    </row>
    <row r="40" spans="1:11">
      <c r="A40" s="725" t="s">
        <v>17420</v>
      </c>
      <c r="B40" s="725" t="s">
        <v>17421</v>
      </c>
      <c r="C40" s="729"/>
      <c r="D40" s="729"/>
      <c r="E40" s="729"/>
      <c r="F40" s="729"/>
      <c r="G40" s="729"/>
      <c r="H40" s="729">
        <f t="shared" si="1"/>
        <v>0</v>
      </c>
      <c r="I40" s="727">
        <f>SUM(H40:H40)</f>
        <v>0</v>
      </c>
    </row>
    <row r="41" spans="1:11" s="731" customFormat="1">
      <c r="A41" s="731" t="s">
        <v>17422</v>
      </c>
      <c r="C41" s="731">
        <f t="shared" ref="C41:H41" si="2">SUM(C42:C44)</f>
        <v>1279500</v>
      </c>
      <c r="D41" s="731">
        <f t="shared" si="2"/>
        <v>57600</v>
      </c>
      <c r="E41" s="731">
        <f t="shared" si="2"/>
        <v>13176</v>
      </c>
      <c r="F41" s="731">
        <f t="shared" si="2"/>
        <v>36396</v>
      </c>
      <c r="G41" s="731">
        <f t="shared" si="2"/>
        <v>0</v>
      </c>
      <c r="H41" s="731">
        <f t="shared" si="2"/>
        <v>1287528</v>
      </c>
    </row>
    <row r="42" spans="1:11">
      <c r="A42" s="728" t="s">
        <v>17423</v>
      </c>
      <c r="B42" s="725" t="s">
        <v>21</v>
      </c>
      <c r="C42" s="729">
        <f>C3+C6+C9+C12+C15+C18+C21+C24+C27+C30+C33+C36+C39</f>
        <v>751200</v>
      </c>
      <c r="D42" s="729">
        <f t="shared" ref="D42:F43" si="3">D3+D6+D9+D12+D15+D18+D21+D24+D27+D30+D33+D36</f>
        <v>28800</v>
      </c>
      <c r="E42" s="729">
        <f t="shared" si="3"/>
        <v>10704</v>
      </c>
      <c r="F42" s="729">
        <f t="shared" si="3"/>
        <v>32544</v>
      </c>
      <c r="G42" s="729"/>
      <c r="H42" s="729">
        <f>C42+D42-E42-F42-G42</f>
        <v>736752</v>
      </c>
    </row>
    <row r="43" spans="1:11">
      <c r="A43" s="728" t="s">
        <v>17423</v>
      </c>
      <c r="B43" s="725" t="s">
        <v>24</v>
      </c>
      <c r="C43" s="729">
        <f>C4+C7+C10+C13+C16+C19+C22+C25+C28+C31+C34+C37</f>
        <v>195300</v>
      </c>
      <c r="D43" s="729">
        <f t="shared" si="3"/>
        <v>0</v>
      </c>
      <c r="E43" s="729">
        <f t="shared" si="3"/>
        <v>0</v>
      </c>
      <c r="F43" s="729">
        <f t="shared" si="3"/>
        <v>0</v>
      </c>
      <c r="G43" s="729"/>
      <c r="H43" s="729">
        <f>C43+D43-E43-F43-G43</f>
        <v>195300</v>
      </c>
    </row>
    <row r="44" spans="1:11">
      <c r="A44" s="728" t="s">
        <v>17424</v>
      </c>
      <c r="B44" s="725" t="s">
        <v>17421</v>
      </c>
      <c r="C44" s="729">
        <f>C5+C8+C11+C14+C17+C20+C23+C26+C29+C32+C35+C38+C40</f>
        <v>333000</v>
      </c>
      <c r="D44" s="729">
        <f>D5+D8+D11+D14+D17++D20+D23+D26+D29+D32+D35+D38</f>
        <v>28800</v>
      </c>
      <c r="E44" s="729">
        <f>E5+E8+E11+E14+E17+E20+E23+E26+E29+E32+E35+E38</f>
        <v>2472</v>
      </c>
      <c r="F44" s="729">
        <f>F5+F8+F11+F14+F17+F20+F23+F26+F29+F32+F35+F38</f>
        <v>3852</v>
      </c>
      <c r="G44" s="729"/>
      <c r="H44" s="729">
        <f>C44+D44-E44-F44-G44</f>
        <v>355476</v>
      </c>
    </row>
    <row r="45" spans="1:11" s="732" customFormat="1">
      <c r="A45" s="732" t="s">
        <v>17425</v>
      </c>
      <c r="C45" s="732">
        <f>SUM(C46:C46)</f>
        <v>696000</v>
      </c>
    </row>
    <row r="46" spans="1:11">
      <c r="A46" s="725" t="s">
        <v>17426</v>
      </c>
      <c r="B46" s="725" t="s">
        <v>263</v>
      </c>
      <c r="C46" s="733">
        <f>58000*12</f>
        <v>696000</v>
      </c>
      <c r="D46" s="729"/>
      <c r="E46" s="729"/>
      <c r="F46" s="729"/>
      <c r="G46" s="729"/>
      <c r="H46" s="729">
        <f>C46+D46-E46-F46-G46</f>
        <v>696000</v>
      </c>
      <c r="K46" s="725">
        <f>54*12</f>
        <v>648</v>
      </c>
    </row>
    <row r="47" spans="1:11" s="732" customFormat="1">
      <c r="A47" s="732" t="s">
        <v>17427</v>
      </c>
      <c r="C47" s="732">
        <f>SUM(C48:C52)</f>
        <v>71400</v>
      </c>
    </row>
    <row r="48" spans="1:11">
      <c r="A48" s="728" t="s">
        <v>17428</v>
      </c>
      <c r="B48" s="725" t="s">
        <v>21</v>
      </c>
      <c r="C48" s="729">
        <f>-'[1]107薪'!C54</f>
        <v>102600</v>
      </c>
      <c r="D48" s="729"/>
      <c r="E48" s="729"/>
      <c r="F48" s="729"/>
      <c r="G48" s="729"/>
      <c r="H48" s="729">
        <f>C48+D48-E48-F48-G48</f>
        <v>102600</v>
      </c>
    </row>
    <row r="49" spans="1:11">
      <c r="A49" s="728" t="s">
        <v>17429</v>
      </c>
      <c r="B49" s="725" t="s">
        <v>24</v>
      </c>
      <c r="C49" s="729">
        <f>-'[1]107薪'!C55</f>
        <v>18000</v>
      </c>
      <c r="D49" s="729"/>
      <c r="E49" s="729"/>
      <c r="F49" s="729"/>
      <c r="G49" s="729"/>
      <c r="H49" s="729">
        <f>C49+D49-E49-F49-G49</f>
        <v>18000</v>
      </c>
    </row>
    <row r="50" spans="1:11">
      <c r="A50" s="728" t="s">
        <v>8707</v>
      </c>
      <c r="B50" s="725" t="s">
        <v>17430</v>
      </c>
      <c r="C50" s="729">
        <f>-'[1]107薪'!C56</f>
        <v>25000</v>
      </c>
      <c r="D50" s="729"/>
      <c r="E50" s="729"/>
      <c r="F50" s="729"/>
      <c r="G50" s="729"/>
      <c r="H50" s="729">
        <f>C50+D50-E50-F50-G50</f>
        <v>25000</v>
      </c>
    </row>
    <row r="51" spans="1:11">
      <c r="A51" s="728" t="s">
        <v>17431</v>
      </c>
      <c r="B51" s="725" t="s">
        <v>263</v>
      </c>
      <c r="C51" s="733">
        <f>-'[1]107薪'!C57</f>
        <v>58000</v>
      </c>
      <c r="D51" s="729"/>
      <c r="E51" s="729"/>
      <c r="F51" s="729"/>
      <c r="G51" s="729"/>
      <c r="H51" s="729">
        <f>C51+D51-E51-F51-G51</f>
        <v>58000</v>
      </c>
    </row>
    <row r="52" spans="1:11">
      <c r="A52" s="728" t="s">
        <v>17432</v>
      </c>
      <c r="B52" s="725" t="s">
        <v>17433</v>
      </c>
      <c r="C52" s="733">
        <v>-132200</v>
      </c>
      <c r="D52" s="729"/>
      <c r="E52" s="729"/>
      <c r="F52" s="729"/>
      <c r="G52" s="729"/>
      <c r="H52" s="729"/>
    </row>
    <row r="53" spans="1:11" s="734" customFormat="1">
      <c r="A53" s="734" t="s">
        <v>17434</v>
      </c>
      <c r="C53" s="735">
        <f>SUM(C54:C58)</f>
        <v>-47150</v>
      </c>
    </row>
    <row r="54" spans="1:11">
      <c r="A54" s="728" t="s">
        <v>17435</v>
      </c>
      <c r="B54" s="725" t="s">
        <v>21</v>
      </c>
      <c r="C54" s="729">
        <f>-C36-C39</f>
        <v>-62600</v>
      </c>
      <c r="D54" s="729"/>
      <c r="E54" s="729"/>
      <c r="F54" s="729"/>
      <c r="G54" s="729"/>
      <c r="H54" s="729">
        <f>C54+D54-E54-F54-G54</f>
        <v>-62600</v>
      </c>
    </row>
    <row r="55" spans="1:11">
      <c r="A55" s="728" t="s">
        <v>17436</v>
      </c>
      <c r="B55" s="725" t="s">
        <v>24</v>
      </c>
      <c r="C55" s="729">
        <f>-C37</f>
        <v>-31000</v>
      </c>
      <c r="D55" s="729"/>
      <c r="E55" s="729"/>
      <c r="F55" s="729"/>
      <c r="G55" s="729"/>
      <c r="H55" s="729">
        <f>C55+D55-E55-F55-G55</f>
        <v>-31000</v>
      </c>
    </row>
    <row r="56" spans="1:11">
      <c r="A56" s="728" t="s">
        <v>17418</v>
      </c>
      <c r="B56" s="725" t="s">
        <v>4498</v>
      </c>
      <c r="C56" s="729">
        <f>-C38-C40</f>
        <v>-27750</v>
      </c>
      <c r="D56" s="729"/>
      <c r="E56" s="729"/>
      <c r="F56" s="729"/>
      <c r="G56" s="729"/>
      <c r="H56" s="729">
        <f>C56+D56-E56-F56-G56</f>
        <v>-27750</v>
      </c>
    </row>
    <row r="57" spans="1:11">
      <c r="A57" s="728" t="s">
        <v>17436</v>
      </c>
      <c r="B57" s="725" t="s">
        <v>263</v>
      </c>
      <c r="C57" s="733">
        <v>-58000</v>
      </c>
      <c r="D57" s="729"/>
      <c r="E57" s="729"/>
      <c r="F57" s="729"/>
      <c r="G57" s="729"/>
      <c r="H57" s="729">
        <f>C57+D57-E57-F57-G57</f>
        <v>-58000</v>
      </c>
    </row>
    <row r="58" spans="1:11">
      <c r="A58" s="728" t="s">
        <v>17437</v>
      </c>
      <c r="B58" s="725" t="s">
        <v>4499</v>
      </c>
      <c r="C58" s="733">
        <v>132200</v>
      </c>
      <c r="D58" s="730"/>
      <c r="E58" s="729"/>
      <c r="F58" s="729"/>
      <c r="G58" s="729"/>
      <c r="H58" s="729">
        <f>C58+D58-E58-F58-G58</f>
        <v>132200</v>
      </c>
    </row>
    <row r="59" spans="1:11" s="734" customFormat="1">
      <c r="A59" s="734" t="s">
        <v>17438</v>
      </c>
      <c r="C59" s="734">
        <f>SUM(C60)</f>
        <v>-200000</v>
      </c>
    </row>
    <row r="60" spans="1:11">
      <c r="A60" s="725" t="s">
        <v>17439</v>
      </c>
      <c r="B60" s="725" t="s">
        <v>21</v>
      </c>
      <c r="C60" s="733">
        <v>-200000</v>
      </c>
      <c r="D60" s="729"/>
      <c r="E60" s="729"/>
      <c r="F60" s="729"/>
      <c r="G60" s="729"/>
      <c r="H60" s="729">
        <f>C60+D60-E60-F60-G60</f>
        <v>-200000</v>
      </c>
    </row>
    <row r="61" spans="1:11" s="736" customFormat="1">
      <c r="A61" s="736" t="s">
        <v>17440</v>
      </c>
      <c r="C61" s="736">
        <f>C41+C47+C45+C53+C59</f>
        <v>1799750</v>
      </c>
      <c r="D61" s="737"/>
      <c r="E61" s="737"/>
    </row>
    <row r="62" spans="1:11">
      <c r="A62" s="728"/>
      <c r="B62" s="725" t="s">
        <v>21</v>
      </c>
      <c r="C62" s="729">
        <f>C42+C48+C54+C60</f>
        <v>591200</v>
      </c>
      <c r="D62" s="729"/>
      <c r="E62" s="729"/>
      <c r="F62" s="729"/>
      <c r="G62" s="729"/>
      <c r="H62" s="729"/>
    </row>
    <row r="63" spans="1:11">
      <c r="A63" s="728"/>
      <c r="B63" s="725" t="s">
        <v>24</v>
      </c>
      <c r="C63" s="729">
        <f>C43+C49+C55</f>
        <v>182300</v>
      </c>
      <c r="D63" s="729"/>
      <c r="E63" s="729"/>
      <c r="F63" s="729"/>
      <c r="G63" s="729"/>
      <c r="H63" s="729"/>
    </row>
    <row r="64" spans="1:11">
      <c r="A64" s="728"/>
      <c r="B64" s="725" t="s">
        <v>17441</v>
      </c>
      <c r="C64" s="729">
        <f>C44+C50+C56</f>
        <v>330250</v>
      </c>
      <c r="D64" s="729"/>
      <c r="E64" s="729"/>
      <c r="F64" s="729"/>
      <c r="G64" s="729"/>
      <c r="H64" s="738"/>
      <c r="K64" s="739"/>
    </row>
    <row r="65" spans="1:6">
      <c r="B65" s="725" t="s">
        <v>263</v>
      </c>
      <c r="C65" s="740">
        <f>C51+C46+C57</f>
        <v>696000</v>
      </c>
      <c r="D65" s="729"/>
      <c r="E65" s="729"/>
    </row>
    <row r="66" spans="1:6">
      <c r="B66" s="725" t="s">
        <v>5006</v>
      </c>
      <c r="C66" s="740">
        <f>C52+C58</f>
        <v>0</v>
      </c>
      <c r="D66" s="729"/>
      <c r="E66" s="729"/>
    </row>
    <row r="67" spans="1:6">
      <c r="C67" s="727">
        <f>SUM(C62:C66)</f>
        <v>1799750</v>
      </c>
    </row>
    <row r="69" spans="1:6">
      <c r="B69" s="741" t="s">
        <v>17442</v>
      </c>
    </row>
    <row r="70" spans="1:6">
      <c r="B70" s="741" t="s">
        <v>17443</v>
      </c>
    </row>
    <row r="71" spans="1:6">
      <c r="B71" s="741" t="s">
        <v>17444</v>
      </c>
    </row>
    <row r="72" spans="1:6">
      <c r="B72" s="741" t="s">
        <v>17445</v>
      </c>
    </row>
    <row r="73" spans="1:6" s="727" customFormat="1">
      <c r="A73" s="725"/>
      <c r="B73" s="725"/>
      <c r="C73" s="742"/>
    </row>
    <row r="74" spans="1:6" s="743" customFormat="1">
      <c r="B74" s="744" t="s">
        <v>2612</v>
      </c>
      <c r="C74" s="745" t="s">
        <v>17446</v>
      </c>
      <c r="D74" s="727"/>
      <c r="E74" s="746" t="s">
        <v>17447</v>
      </c>
    </row>
    <row r="75" spans="1:6" s="743" customFormat="1">
      <c r="A75" s="745" t="s">
        <v>17448</v>
      </c>
      <c r="B75" s="743">
        <f>88000*3</f>
        <v>264000</v>
      </c>
      <c r="C75" s="745" t="s">
        <v>17449</v>
      </c>
      <c r="D75" s="727"/>
      <c r="F75" s="727"/>
    </row>
    <row r="76" spans="1:6" s="743" customFormat="1">
      <c r="A76" s="745" t="s">
        <v>17450</v>
      </c>
      <c r="B76" s="743">
        <v>240000</v>
      </c>
      <c r="C76" s="745" t="s">
        <v>17451</v>
      </c>
      <c r="D76" s="727"/>
      <c r="F76" s="727"/>
    </row>
    <row r="77" spans="1:6" s="743" customFormat="1">
      <c r="A77" s="745" t="s">
        <v>17452</v>
      </c>
      <c r="B77" s="743">
        <v>200000</v>
      </c>
      <c r="C77" s="745" t="s">
        <v>17453</v>
      </c>
      <c r="D77" s="727"/>
    </row>
    <row r="78" spans="1:6" s="743" customFormat="1">
      <c r="B78" s="747">
        <f>SUM(B75:B77)</f>
        <v>704000</v>
      </c>
      <c r="C78" s="743" t="s">
        <v>2378</v>
      </c>
      <c r="D78" s="727"/>
    </row>
    <row r="79" spans="1:6" s="727" customFormat="1">
      <c r="A79" s="725"/>
      <c r="B79" s="748">
        <f>B78/12</f>
        <v>58666.666666666664</v>
      </c>
    </row>
    <row r="81" spans="2:4" s="727" customFormat="1">
      <c r="B81" s="727" t="s">
        <v>4495</v>
      </c>
      <c r="D81" s="613" t="s">
        <v>17454</v>
      </c>
    </row>
    <row r="83" spans="2:4" s="727" customFormat="1">
      <c r="B83" s="725"/>
      <c r="C83" s="727" t="s">
        <v>4494</v>
      </c>
    </row>
    <row r="85" spans="2:4" s="727" customFormat="1">
      <c r="B85" s="725"/>
      <c r="C85" s="727" t="s">
        <v>4493</v>
      </c>
    </row>
    <row r="86" spans="2:4" s="727" customFormat="1">
      <c r="B86" s="725"/>
      <c r="C86" s="727" t="s">
        <v>4492</v>
      </c>
    </row>
    <row r="87" spans="2:4" s="727" customFormat="1">
      <c r="B87" s="725"/>
      <c r="C87" s="727" t="s">
        <v>4491</v>
      </c>
    </row>
    <row r="88" spans="2:4" s="727" customFormat="1">
      <c r="B88" s="725"/>
      <c r="C88" s="727" t="s">
        <v>4490</v>
      </c>
    </row>
    <row r="90" spans="2:4" s="727" customFormat="1">
      <c r="B90" s="725"/>
      <c r="C90" s="727" t="s">
        <v>4489</v>
      </c>
    </row>
    <row r="91" spans="2:4" s="727" customFormat="1">
      <c r="B91" s="725"/>
      <c r="C91" s="727" t="s">
        <v>4488</v>
      </c>
    </row>
    <row r="92" spans="2:4" s="727" customFormat="1">
      <c r="B92" s="725"/>
      <c r="C92" s="727" t="s">
        <v>4487</v>
      </c>
    </row>
    <row r="93" spans="2:4" s="727" customFormat="1">
      <c r="B93" s="725"/>
      <c r="C93" s="727" t="s">
        <v>4486</v>
      </c>
    </row>
    <row r="94" spans="2:4" s="727" customFormat="1">
      <c r="B94" s="725"/>
      <c r="C94" s="727" t="s">
        <v>4485</v>
      </c>
    </row>
    <row r="95" spans="2:4" s="727" customFormat="1">
      <c r="B95" s="725"/>
      <c r="C95" s="727" t="s">
        <v>4484</v>
      </c>
    </row>
    <row r="96" spans="2:4" s="727" customFormat="1">
      <c r="B96" s="725"/>
      <c r="C96" s="727" t="s">
        <v>4483</v>
      </c>
    </row>
    <row r="97" spans="3:3" s="727" customFormat="1">
      <c r="C97" s="727" t="s">
        <v>4482</v>
      </c>
    </row>
    <row r="98" spans="3:3" s="727" customFormat="1">
      <c r="C98" s="727" t="s">
        <v>4481</v>
      </c>
    </row>
    <row r="99" spans="3:3" s="727" customFormat="1">
      <c r="C99" s="727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43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43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4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43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43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43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43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43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43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43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43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43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43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4">
        <f>D30+F30+H30+J30+L30+N30+T30+P30+R30+33</f>
        <v>8479.6666666666661</v>
      </c>
      <c r="V30" s="414">
        <v>424</v>
      </c>
      <c r="W30" s="414"/>
      <c r="X30" s="622">
        <f>(U30+V30)</f>
        <v>8903.6666666666661</v>
      </c>
      <c r="Y30" s="430" t="s">
        <v>5068</v>
      </c>
      <c r="Z30" s="643"/>
      <c r="AA30" s="432"/>
    </row>
    <row r="31" spans="1:27">
      <c r="A31" s="614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43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43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43"/>
      <c r="AA33" s="432"/>
    </row>
    <row r="34" spans="1:27">
      <c r="A34" s="614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43"/>
      <c r="AA34" s="432"/>
    </row>
    <row r="35" spans="1:27">
      <c r="A35" s="614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43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5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42" t="s">
        <v>8393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5">
        <f>2135+32</f>
        <v>2167</v>
      </c>
      <c r="V39" s="446"/>
      <c r="W39" s="446"/>
      <c r="X39" s="447">
        <f>U39+V39</f>
        <v>2167</v>
      </c>
      <c r="Y39" s="615"/>
    </row>
    <row r="40" spans="1:27">
      <c r="A40" s="440">
        <v>42907</v>
      </c>
      <c r="B40" s="448" t="s">
        <v>4829</v>
      </c>
      <c r="C40" s="415"/>
      <c r="U40" s="575">
        <f>2479+37</f>
        <v>2516</v>
      </c>
      <c r="V40" s="446"/>
      <c r="W40" s="446"/>
      <c r="X40" s="447">
        <f>U40+V40</f>
        <v>2516</v>
      </c>
      <c r="Y40" s="615"/>
    </row>
    <row r="41" spans="1:27">
      <c r="A41" s="440">
        <v>42974</v>
      </c>
      <c r="B41" s="448" t="s">
        <v>4829</v>
      </c>
      <c r="C41" s="415"/>
      <c r="U41" s="575">
        <f>509+8</f>
        <v>517</v>
      </c>
      <c r="V41" s="446"/>
      <c r="W41" s="446"/>
      <c r="X41" s="447">
        <f>U41+V41</f>
        <v>517</v>
      </c>
      <c r="Y41" s="615"/>
    </row>
    <row r="42" spans="1:27">
      <c r="A42" s="440">
        <v>42987</v>
      </c>
      <c r="B42" s="448" t="s">
        <v>5260</v>
      </c>
      <c r="C42" s="415"/>
      <c r="U42" s="575">
        <v>301</v>
      </c>
      <c r="V42" s="446">
        <v>5</v>
      </c>
      <c r="W42" s="446"/>
      <c r="X42" s="447">
        <f>U42+V42</f>
        <v>306</v>
      </c>
      <c r="Y42" s="615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5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5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5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5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5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72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7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72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72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72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3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3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3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8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6">
        <v>1723</v>
      </c>
      <c r="V68" s="616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6">
        <v>1768</v>
      </c>
      <c r="V69" s="616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71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71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9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8391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zoomScale="90" zoomScaleNormal="90" workbookViewId="0">
      <selection activeCell="Q45" sqref="Q45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12677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12690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12691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12692</v>
      </c>
      <c r="Z4" s="431"/>
      <c r="AA4" s="432"/>
    </row>
    <row r="5" spans="1:27">
      <c r="A5" s="424">
        <v>43200</v>
      </c>
      <c r="B5" s="412" t="s">
        <v>12693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12694</v>
      </c>
      <c r="Z5" s="431"/>
      <c r="AA5" s="432"/>
    </row>
    <row r="6" spans="1:27" ht="15.75" customHeight="1">
      <c r="A6" s="424">
        <v>43235</v>
      </c>
      <c r="B6" s="412" t="s">
        <v>12695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12694</v>
      </c>
      <c r="Z6" s="431"/>
      <c r="AA6" s="432"/>
    </row>
    <row r="7" spans="1:27">
      <c r="A7" s="424">
        <v>43245</v>
      </c>
      <c r="B7" s="412" t="s">
        <v>12696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12694</v>
      </c>
      <c r="Z7" s="431"/>
      <c r="AA7" s="432"/>
    </row>
    <row r="8" spans="1:27">
      <c r="A8" s="424">
        <v>43282</v>
      </c>
      <c r="B8" s="412" t="s">
        <v>12697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12698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12699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12700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12701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12694</v>
      </c>
      <c r="Z12" s="431"/>
      <c r="AA12" s="432"/>
    </row>
    <row r="13" spans="1:27">
      <c r="A13" s="424">
        <v>43419</v>
      </c>
      <c r="B13" s="412" t="s">
        <v>12702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12703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12692</v>
      </c>
      <c r="Z14" s="431"/>
      <c r="AA14" s="432"/>
    </row>
    <row r="15" spans="1:27">
      <c r="A15" s="424">
        <v>43426</v>
      </c>
      <c r="B15" s="412" t="s">
        <v>12704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12705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12692</v>
      </c>
      <c r="Z16" s="431"/>
      <c r="AA16" s="432"/>
    </row>
    <row r="17" spans="1:28">
      <c r="A17" s="424">
        <v>43459</v>
      </c>
      <c r="B17" s="412" t="s">
        <v>12754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4">
        <f>U19+V19</f>
        <v>0</v>
      </c>
      <c r="Y19" s="615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42" t="s">
        <v>8393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5">
        <f>1527+22</f>
        <v>1549</v>
      </c>
      <c r="V21" s="446"/>
      <c r="W21" s="446"/>
      <c r="X21" s="447">
        <f>U21+V21</f>
        <v>1549</v>
      </c>
      <c r="Y21" s="615"/>
    </row>
    <row r="22" spans="1:28">
      <c r="A22" s="440">
        <v>43216</v>
      </c>
      <c r="B22" s="448" t="s">
        <v>4829</v>
      </c>
      <c r="C22" s="415"/>
      <c r="U22" s="575">
        <f>2179+32</f>
        <v>2211</v>
      </c>
      <c r="V22" s="446"/>
      <c r="W22" s="446"/>
      <c r="X22" s="447">
        <f>U22+V22</f>
        <v>2211</v>
      </c>
      <c r="Y22" s="615"/>
    </row>
    <row r="23" spans="1:28">
      <c r="A23" s="440">
        <v>43326</v>
      </c>
      <c r="B23" s="448" t="s">
        <v>4829</v>
      </c>
      <c r="C23" s="415"/>
      <c r="U23" s="575">
        <f>509+7</f>
        <v>516</v>
      </c>
      <c r="V23" s="446"/>
      <c r="W23" s="446"/>
      <c r="X23" s="447">
        <f>U23+V23</f>
        <v>516</v>
      </c>
      <c r="Y23" s="615"/>
    </row>
    <row r="24" spans="1:28">
      <c r="A24" s="440">
        <v>43352</v>
      </c>
      <c r="B24" s="448" t="s">
        <v>4424</v>
      </c>
      <c r="C24" s="415"/>
      <c r="U24" s="575">
        <f>1171+18</f>
        <v>1189</v>
      </c>
      <c r="V24" s="446"/>
      <c r="W24" s="446"/>
      <c r="X24" s="447">
        <f>U24+V24</f>
        <v>1189</v>
      </c>
      <c r="Y24" s="615"/>
    </row>
    <row r="25" spans="1:28">
      <c r="A25" s="440">
        <v>43375</v>
      </c>
      <c r="B25" s="448" t="s">
        <v>4829</v>
      </c>
      <c r="C25" s="415"/>
      <c r="U25" s="575">
        <f>8017+120</f>
        <v>8137</v>
      </c>
      <c r="V25" s="446"/>
      <c r="W25" s="446"/>
      <c r="X25" s="447">
        <f>U25+V25</f>
        <v>8137</v>
      </c>
      <c r="Y25" s="615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5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5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5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5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72">
        <v>43137</v>
      </c>
      <c r="B32" s="448" t="s">
        <v>12680</v>
      </c>
      <c r="C32" s="451"/>
      <c r="D32" s="452">
        <v>31556</v>
      </c>
      <c r="F32" s="447">
        <f>X3+X4+X21+X27</f>
        <v>31555.684761904762</v>
      </c>
      <c r="G32" s="415"/>
      <c r="H32" s="617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72"/>
      <c r="B33" s="448" t="s">
        <v>12681</v>
      </c>
      <c r="C33" s="451"/>
      <c r="D33" s="454"/>
      <c r="F33" s="678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72"/>
      <c r="B34" s="448" t="s">
        <v>12682</v>
      </c>
      <c r="C34" s="451"/>
      <c r="D34" s="454"/>
      <c r="F34" s="678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72">
        <v>43227</v>
      </c>
      <c r="B35" s="448" t="s">
        <v>12679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12683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12684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12678</v>
      </c>
      <c r="C38" s="451"/>
      <c r="D38" s="677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12685</v>
      </c>
      <c r="C39" s="451"/>
      <c r="D39" s="573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12686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12687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12688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80" t="s">
        <v>12689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9" t="s">
        <v>12706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62">
        <v>1229</v>
      </c>
    </row>
    <row r="49" spans="1:29">
      <c r="A49" s="468">
        <v>43165</v>
      </c>
      <c r="B49" s="469" t="s">
        <v>12707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62">
        <v>1229</v>
      </c>
    </row>
    <row r="50" spans="1:29">
      <c r="A50" s="468">
        <v>43189</v>
      </c>
      <c r="B50" s="469" t="s">
        <v>12708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6">
        <v>1623</v>
      </c>
      <c r="V50" s="616">
        <v>81</v>
      </c>
      <c r="W50" s="473">
        <f t="shared" si="3"/>
        <v>4.9907578558225509E-2</v>
      </c>
      <c r="X50" s="467">
        <f t="shared" si="4"/>
        <v>1704.0499075785583</v>
      </c>
      <c r="Y50" s="662">
        <v>1229</v>
      </c>
    </row>
    <row r="51" spans="1:29">
      <c r="A51" s="470">
        <v>43217</v>
      </c>
      <c r="B51" s="469" t="s">
        <v>12709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6">
        <v>1679</v>
      </c>
      <c r="V51" s="616">
        <v>84</v>
      </c>
      <c r="W51" s="473">
        <f t="shared" si="3"/>
        <v>5.0029779630732581E-2</v>
      </c>
      <c r="X51" s="467">
        <f t="shared" si="4"/>
        <v>1763.0500297796307</v>
      </c>
      <c r="Y51" s="662">
        <v>1231</v>
      </c>
    </row>
    <row r="52" spans="1:29">
      <c r="A52" s="471">
        <v>43248</v>
      </c>
      <c r="B52" s="469" t="s">
        <v>12710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62">
        <v>1231</v>
      </c>
    </row>
    <row r="53" spans="1:29">
      <c r="A53" s="471">
        <v>43277</v>
      </c>
      <c r="B53" s="469" t="s">
        <v>12711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62">
        <v>1231</v>
      </c>
    </row>
    <row r="54" spans="1:29">
      <c r="A54" s="471">
        <v>43307</v>
      </c>
      <c r="B54" s="469" t="s">
        <v>12712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62">
        <v>1232</v>
      </c>
    </row>
    <row r="55" spans="1:29">
      <c r="A55" s="471">
        <v>43340</v>
      </c>
      <c r="B55" s="469" t="s">
        <v>12713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62">
        <v>1232</v>
      </c>
    </row>
    <row r="56" spans="1:29">
      <c r="A56" s="571">
        <v>43369</v>
      </c>
      <c r="B56" s="469" t="s">
        <v>12714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62">
        <v>1234</v>
      </c>
    </row>
    <row r="57" spans="1:29">
      <c r="A57" s="471">
        <v>43399</v>
      </c>
      <c r="B57" s="469" t="s">
        <v>12715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62">
        <v>1236</v>
      </c>
    </row>
    <row r="58" spans="1:29">
      <c r="A58" s="471">
        <v>43431</v>
      </c>
      <c r="B58" s="469" t="s">
        <v>12716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62">
        <v>1237</v>
      </c>
    </row>
    <row r="59" spans="1:29">
      <c r="A59" s="471">
        <v>43460</v>
      </c>
      <c r="B59" s="469" t="s">
        <v>12717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62">
        <v>1239</v>
      </c>
    </row>
    <row r="60" spans="1:29">
      <c r="A60" s="477">
        <v>43126</v>
      </c>
      <c r="B60" s="679" t="s">
        <v>12718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62">
        <v>1670</v>
      </c>
    </row>
    <row r="61" spans="1:29">
      <c r="A61" s="468">
        <v>43165</v>
      </c>
      <c r="B61" s="469" t="s">
        <v>12719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62">
        <v>1684</v>
      </c>
    </row>
    <row r="62" spans="1:29">
      <c r="A62" s="468">
        <v>43189</v>
      </c>
      <c r="B62" s="469" t="s">
        <v>12720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62">
        <v>1694</v>
      </c>
    </row>
    <row r="63" spans="1:29" s="416" customFormat="1">
      <c r="A63" s="470">
        <v>43217</v>
      </c>
      <c r="B63" s="469" t="s">
        <v>12721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62">
        <v>1704</v>
      </c>
      <c r="AB63" s="415"/>
      <c r="AC63" s="415"/>
    </row>
    <row r="64" spans="1:29" s="416" customFormat="1">
      <c r="A64" s="471">
        <v>43248</v>
      </c>
      <c r="B64" s="469" t="s">
        <v>12722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62">
        <v>1707</v>
      </c>
      <c r="AB64" s="415"/>
      <c r="AC64" s="415"/>
    </row>
    <row r="65" spans="1:29" s="416" customFormat="1">
      <c r="A65" s="471">
        <v>43277</v>
      </c>
      <c r="B65" s="469" t="s">
        <v>12723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62">
        <v>1707</v>
      </c>
      <c r="AB65" s="415"/>
      <c r="AC65" s="415"/>
    </row>
    <row r="66" spans="1:29" s="416" customFormat="1">
      <c r="A66" s="471">
        <v>43307</v>
      </c>
      <c r="B66" s="469" t="s">
        <v>12724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62">
        <v>1752</v>
      </c>
      <c r="AB66" s="415"/>
      <c r="AC66" s="415"/>
    </row>
    <row r="67" spans="1:29" s="416" customFormat="1">
      <c r="A67" s="471">
        <v>43340</v>
      </c>
      <c r="B67" s="469" t="s">
        <v>12725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62">
        <v>1761</v>
      </c>
      <c r="AB67" s="415"/>
      <c r="AC67" s="415"/>
    </row>
    <row r="68" spans="1:29" s="416" customFormat="1">
      <c r="A68" s="571">
        <v>43369</v>
      </c>
      <c r="B68" s="469" t="s">
        <v>12726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62">
        <v>1763</v>
      </c>
      <c r="AB68" s="415"/>
      <c r="AC68" s="415"/>
    </row>
    <row r="69" spans="1:29" s="416" customFormat="1">
      <c r="A69" s="471">
        <v>43399</v>
      </c>
      <c r="B69" s="469" t="s">
        <v>12727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62">
        <v>1781</v>
      </c>
      <c r="AB69" s="415"/>
      <c r="AC69" s="415"/>
    </row>
    <row r="70" spans="1:29" s="416" customFormat="1">
      <c r="A70" s="471">
        <v>43431</v>
      </c>
      <c r="B70" s="469" t="s">
        <v>12728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62">
        <v>1790</v>
      </c>
      <c r="AB70" s="415"/>
      <c r="AC70" s="415"/>
    </row>
    <row r="71" spans="1:29" s="416" customFormat="1">
      <c r="A71" s="471">
        <v>43460</v>
      </c>
      <c r="B71" s="469" t="s">
        <v>12729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62">
        <v>1859</v>
      </c>
      <c r="AB71" s="415"/>
      <c r="AC71" s="415"/>
    </row>
    <row r="72" spans="1:29">
      <c r="A72" s="477">
        <v>43126</v>
      </c>
      <c r="B72" s="679" t="s">
        <v>12730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62">
        <v>1991</v>
      </c>
    </row>
    <row r="73" spans="1:29">
      <c r="A73" s="468">
        <v>43165</v>
      </c>
      <c r="B73" s="469" t="s">
        <v>12731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62">
        <v>2017</v>
      </c>
    </row>
    <row r="74" spans="1:29">
      <c r="A74" s="468">
        <v>43189</v>
      </c>
      <c r="B74" s="469" t="s">
        <v>12855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62">
        <v>2029</v>
      </c>
    </row>
    <row r="75" spans="1:29">
      <c r="A75" s="470">
        <v>43217</v>
      </c>
      <c r="B75" s="469" t="s">
        <v>12732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62">
        <v>2039</v>
      </c>
    </row>
    <row r="76" spans="1:29">
      <c r="A76" s="471">
        <v>43248</v>
      </c>
      <c r="B76" s="469" t="s">
        <v>12733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62">
        <v>2051</v>
      </c>
    </row>
    <row r="77" spans="1:29">
      <c r="A77" s="471">
        <v>43277</v>
      </c>
      <c r="B77" s="469" t="s">
        <v>12734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62">
        <v>2053</v>
      </c>
    </row>
    <row r="78" spans="1:29">
      <c r="A78" s="471">
        <v>43307</v>
      </c>
      <c r="B78" s="469" t="s">
        <v>12735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62">
        <v>2055</v>
      </c>
    </row>
    <row r="79" spans="1:29">
      <c r="A79" s="471">
        <v>43340</v>
      </c>
      <c r="B79" s="469" t="s">
        <v>12736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62">
        <v>2060</v>
      </c>
    </row>
    <row r="80" spans="1:29">
      <c r="A80" s="471">
        <v>43369</v>
      </c>
      <c r="B80" s="469" t="s">
        <v>12737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62">
        <v>2065</v>
      </c>
    </row>
    <row r="81" spans="1:29">
      <c r="A81" s="471">
        <v>43399</v>
      </c>
      <c r="B81" s="469" t="s">
        <v>12738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62">
        <v>2066</v>
      </c>
    </row>
    <row r="82" spans="1:29">
      <c r="A82" s="471">
        <v>43431</v>
      </c>
      <c r="B82" s="469" t="s">
        <v>12739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62">
        <v>2112</v>
      </c>
    </row>
    <row r="83" spans="1:29">
      <c r="A83" s="471">
        <v>43460</v>
      </c>
      <c r="B83" s="469" t="s">
        <v>12740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62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7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12751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12750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12749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12748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12747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12746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12752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12741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12742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12743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12744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12745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12753</v>
      </c>
      <c r="U100" s="416">
        <f>U99+U18+U1</f>
        <v>277782.47857142857</v>
      </c>
      <c r="V100" s="479">
        <f>V99+V18+V1</f>
        <v>13893</v>
      </c>
      <c r="W100" s="479"/>
      <c r="X100" s="619">
        <f t="shared" si="6"/>
        <v>291675.47857142857</v>
      </c>
      <c r="Y100" s="415"/>
      <c r="Z100" s="681">
        <f>16361-V100</f>
        <v>2468</v>
      </c>
      <c r="AB100" s="415"/>
      <c r="AC100" s="415"/>
    </row>
    <row r="102" spans="1:29">
      <c r="S102" s="478" t="s">
        <v>8391</v>
      </c>
      <c r="U102" s="451">
        <v>277784</v>
      </c>
      <c r="V102" s="451">
        <v>13893</v>
      </c>
    </row>
    <row r="103" spans="1:29">
      <c r="U103" s="681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topLeftCell="D1" zoomScale="90" zoomScaleNormal="90" workbookViewId="0">
      <selection activeCell="D1" sqref="D1:U1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6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17581</v>
      </c>
      <c r="C1" s="414">
        <f t="shared" ref="C1:V1" si="0">SUM(C3:C18)</f>
        <v>10</v>
      </c>
      <c r="D1" s="794">
        <f t="shared" si="0"/>
        <v>24023.580000000005</v>
      </c>
      <c r="E1" s="794">
        <f t="shared" si="0"/>
        <v>9</v>
      </c>
      <c r="F1" s="794">
        <f t="shared" si="0"/>
        <v>22104.75</v>
      </c>
      <c r="G1" s="794">
        <f t="shared" si="0"/>
        <v>12</v>
      </c>
      <c r="H1" s="794">
        <f t="shared" si="0"/>
        <v>12274.29</v>
      </c>
      <c r="I1" s="794">
        <f t="shared" si="0"/>
        <v>13</v>
      </c>
      <c r="J1" s="794">
        <f t="shared" si="0"/>
        <v>35059.040000000001</v>
      </c>
      <c r="K1" s="794">
        <f t="shared" si="0"/>
        <v>25</v>
      </c>
      <c r="L1" s="794">
        <f t="shared" si="0"/>
        <v>9082.8200000000015</v>
      </c>
      <c r="M1" s="794">
        <f t="shared" si="0"/>
        <v>23</v>
      </c>
      <c r="N1" s="794">
        <f t="shared" si="0"/>
        <v>4577.1799999999994</v>
      </c>
      <c r="O1" s="794">
        <f t="shared" si="0"/>
        <v>15</v>
      </c>
      <c r="P1" s="794">
        <f t="shared" si="0"/>
        <v>24978.051428571431</v>
      </c>
      <c r="Q1" s="794">
        <f t="shared" si="0"/>
        <v>7</v>
      </c>
      <c r="R1" s="794">
        <f t="shared" si="0"/>
        <v>15168.52</v>
      </c>
      <c r="S1" s="794">
        <f t="shared" si="0"/>
        <v>5</v>
      </c>
      <c r="T1" s="794">
        <f t="shared" si="0"/>
        <v>1108.6300000000001</v>
      </c>
      <c r="U1" s="794">
        <f t="shared" si="0"/>
        <v>148376.86142857143</v>
      </c>
      <c r="V1" s="414">
        <f t="shared" si="0"/>
        <v>7418</v>
      </c>
      <c r="W1" s="414"/>
      <c r="X1" s="414">
        <f>SUM(X3:X18)</f>
        <v>155794.86142857146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43459</v>
      </c>
      <c r="B3" s="412" t="s">
        <v>17815</v>
      </c>
      <c r="C3" s="425"/>
      <c r="D3" s="426"/>
      <c r="E3" s="425"/>
      <c r="F3" s="426"/>
      <c r="G3" s="425">
        <v>2</v>
      </c>
      <c r="H3" s="427">
        <f>1046.67+951.43</f>
        <v>1998.1</v>
      </c>
      <c r="I3" s="425">
        <v>2</v>
      </c>
      <c r="J3" s="426">
        <f>2847.62*2</f>
        <v>5695.24</v>
      </c>
      <c r="K3" s="425">
        <v>4</v>
      </c>
      <c r="L3" s="426">
        <f>284.76*4</f>
        <v>1139.04</v>
      </c>
      <c r="M3" s="428">
        <v>4</v>
      </c>
      <c r="N3" s="426">
        <f>238.1*4</f>
        <v>952.4</v>
      </c>
      <c r="O3" s="428">
        <v>2</v>
      </c>
      <c r="P3" s="426">
        <f>1514.29*2</f>
        <v>3028.58</v>
      </c>
      <c r="Q3" s="428"/>
      <c r="R3" s="426"/>
      <c r="S3" s="428">
        <v>1</v>
      </c>
      <c r="T3" s="426">
        <v>34.29</v>
      </c>
      <c r="U3" s="414">
        <f>D3+F3+H3+J3+L3+N3+T3+P3+R3</f>
        <v>12847.650000000001</v>
      </c>
      <c r="V3" s="414">
        <v>642</v>
      </c>
      <c r="W3" s="414"/>
      <c r="X3" s="429">
        <f t="shared" ref="X3:X17" si="1">U3+V3</f>
        <v>13489.650000000001</v>
      </c>
      <c r="Y3" s="430" t="s">
        <v>5070</v>
      </c>
      <c r="Z3" s="431"/>
      <c r="AA3" s="432"/>
    </row>
    <row r="4" spans="1:27">
      <c r="A4" s="424">
        <v>43530</v>
      </c>
      <c r="B4" s="412" t="s">
        <v>17818</v>
      </c>
      <c r="C4" s="425"/>
      <c r="D4" s="426"/>
      <c r="E4" s="425"/>
      <c r="F4" s="426"/>
      <c r="G4" s="425">
        <v>1</v>
      </c>
      <c r="H4" s="427">
        <v>856.19</v>
      </c>
      <c r="I4" s="425">
        <v>1</v>
      </c>
      <c r="J4" s="426">
        <v>2847.62</v>
      </c>
      <c r="K4" s="425">
        <v>3</v>
      </c>
      <c r="L4" s="426">
        <f>284.76*3</f>
        <v>854.28</v>
      </c>
      <c r="M4" s="428">
        <v>2</v>
      </c>
      <c r="N4" s="426">
        <f>238.1*2</f>
        <v>476.2</v>
      </c>
      <c r="O4" s="428">
        <v>1</v>
      </c>
      <c r="P4" s="426">
        <v>1704.76</v>
      </c>
      <c r="Q4" s="428">
        <v>1</v>
      </c>
      <c r="R4" s="426">
        <v>2189.52</v>
      </c>
      <c r="S4" s="428"/>
      <c r="T4" s="426"/>
      <c r="U4" s="414">
        <f>D4+F4+H4+J4+L4+N4+T4+P4+R4</f>
        <v>8928.57</v>
      </c>
      <c r="V4" s="414">
        <v>446</v>
      </c>
      <c r="W4" s="414"/>
      <c r="X4" s="429">
        <f t="shared" si="1"/>
        <v>9374.57</v>
      </c>
      <c r="Y4" s="430" t="s">
        <v>12694</v>
      </c>
      <c r="Z4" s="431"/>
      <c r="AA4" s="432"/>
    </row>
    <row r="5" spans="1:27">
      <c r="A5" s="424">
        <v>43530</v>
      </c>
      <c r="B5" s="412" t="s">
        <v>17836</v>
      </c>
      <c r="C5" s="425">
        <v>1</v>
      </c>
      <c r="D5" s="426">
        <v>3895</v>
      </c>
      <c r="E5" s="425"/>
      <c r="F5" s="426"/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>D5+F5+H5+J5+L5+N5+T5+P5+R5</f>
        <v>3895</v>
      </c>
      <c r="V5" s="414">
        <v>195</v>
      </c>
      <c r="W5" s="414"/>
      <c r="X5" s="763">
        <f t="shared" ref="X5" si="2">U5+V5</f>
        <v>4090</v>
      </c>
      <c r="Y5" s="764" t="s">
        <v>17917</v>
      </c>
      <c r="Z5" s="431"/>
      <c r="AA5" s="432"/>
    </row>
    <row r="6" spans="1:27">
      <c r="A6" s="424">
        <v>43599</v>
      </c>
      <c r="B6" s="412" t="s">
        <v>17819</v>
      </c>
      <c r="C6" s="425">
        <v>2</v>
      </c>
      <c r="D6" s="426">
        <f>1895.24*2</f>
        <v>3790.48</v>
      </c>
      <c r="E6" s="425">
        <v>2</v>
      </c>
      <c r="F6" s="426">
        <f>2180.95*2</f>
        <v>4361.8999999999996</v>
      </c>
      <c r="G6" s="425">
        <v>2</v>
      </c>
      <c r="H6" s="427">
        <f>1237.14*2</f>
        <v>2474.2800000000002</v>
      </c>
      <c r="I6" s="425">
        <v>4</v>
      </c>
      <c r="J6" s="426">
        <f>2657.14*2-265.71+2657.14*2-265.71</f>
        <v>10097.14</v>
      </c>
      <c r="K6" s="425">
        <v>4</v>
      </c>
      <c r="L6" s="426">
        <f>284.76*4</f>
        <v>1139.04</v>
      </c>
      <c r="M6" s="428">
        <v>4</v>
      </c>
      <c r="N6" s="426">
        <f>200*3+219.05</f>
        <v>819.05</v>
      </c>
      <c r="O6" s="428">
        <v>2</v>
      </c>
      <c r="P6" s="426">
        <f>1704.76*2</f>
        <v>3409.52</v>
      </c>
      <c r="Q6" s="428"/>
      <c r="R6" s="426"/>
      <c r="S6" s="428">
        <v>2</v>
      </c>
      <c r="T6" s="426">
        <f>274.29+94.29</f>
        <v>368.58000000000004</v>
      </c>
      <c r="U6" s="414">
        <f t="shared" ref="U6:U14" si="3">D6+F6+H6+J6+L6+N6+T6+P6+R6</f>
        <v>26459.99</v>
      </c>
      <c r="V6" s="414">
        <v>1323</v>
      </c>
      <c r="W6" s="414"/>
      <c r="X6" s="429">
        <f t="shared" si="1"/>
        <v>27782.99</v>
      </c>
      <c r="Y6" s="430" t="s">
        <v>5070</v>
      </c>
      <c r="Z6" s="431"/>
      <c r="AA6" s="432"/>
    </row>
    <row r="7" spans="1:27" ht="15.75" customHeight="1">
      <c r="A7" s="424">
        <v>43607</v>
      </c>
      <c r="B7" s="412" t="s">
        <v>17820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17824</v>
      </c>
      <c r="Z7" s="431"/>
      <c r="AA7" s="432"/>
    </row>
    <row r="8" spans="1:27">
      <c r="A8" s="424">
        <v>43607</v>
      </c>
      <c r="B8" s="412" t="s">
        <v>17821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17824</v>
      </c>
      <c r="Z8" s="431"/>
      <c r="AA8" s="432"/>
    </row>
    <row r="9" spans="1:27">
      <c r="A9" s="424">
        <v>43607</v>
      </c>
      <c r="B9" s="412" t="s">
        <v>17822</v>
      </c>
      <c r="C9" s="425"/>
      <c r="D9" s="426"/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>
        <v>1</v>
      </c>
      <c r="R9" s="426">
        <v>2047</v>
      </c>
      <c r="S9" s="428"/>
      <c r="T9" s="426"/>
      <c r="U9" s="414">
        <f t="shared" si="3"/>
        <v>2047</v>
      </c>
      <c r="V9" s="414">
        <v>102</v>
      </c>
      <c r="W9" s="414"/>
      <c r="X9" s="429">
        <f t="shared" si="1"/>
        <v>2149</v>
      </c>
      <c r="Y9" s="430" t="s">
        <v>17824</v>
      </c>
      <c r="Z9" s="431"/>
      <c r="AA9" s="432"/>
    </row>
    <row r="10" spans="1:27">
      <c r="A10" s="424">
        <v>43612</v>
      </c>
      <c r="B10" s="412" t="s">
        <v>17823</v>
      </c>
      <c r="C10" s="425">
        <v>1</v>
      </c>
      <c r="D10" s="426">
        <v>5903.81</v>
      </c>
      <c r="E10" s="425">
        <v>1</v>
      </c>
      <c r="F10" s="426">
        <v>4276.1899999999996</v>
      </c>
      <c r="G10" s="425">
        <v>1</v>
      </c>
      <c r="H10" s="427">
        <v>1237.1400000000001</v>
      </c>
      <c r="I10" s="425"/>
      <c r="J10" s="426"/>
      <c r="K10" s="425">
        <v>2</v>
      </c>
      <c r="L10" s="426">
        <f>1228.57*2</f>
        <v>2457.14</v>
      </c>
      <c r="M10" s="428">
        <v>2</v>
      </c>
      <c r="N10" s="426">
        <f>219.05*2</f>
        <v>438.1</v>
      </c>
      <c r="O10" s="428">
        <v>1</v>
      </c>
      <c r="P10" s="426">
        <v>1346.67</v>
      </c>
      <c r="Q10" s="428"/>
      <c r="R10" s="426"/>
      <c r="S10" s="428">
        <v>1</v>
      </c>
      <c r="T10" s="426">
        <v>152.38</v>
      </c>
      <c r="U10" s="414">
        <f t="shared" si="3"/>
        <v>15811.429999999998</v>
      </c>
      <c r="V10" s="414">
        <v>791</v>
      </c>
      <c r="W10" s="414"/>
      <c r="X10" s="429">
        <f t="shared" si="1"/>
        <v>16602.43</v>
      </c>
      <c r="Y10" s="430" t="s">
        <v>5070</v>
      </c>
      <c r="Z10" s="431"/>
      <c r="AA10" s="432"/>
    </row>
    <row r="11" spans="1:27">
      <c r="A11" s="424">
        <v>43655</v>
      </c>
      <c r="B11" s="412" t="s">
        <v>17825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2657.14</v>
      </c>
      <c r="K11" s="425">
        <v>4</v>
      </c>
      <c r="L11" s="426">
        <f>284.76*2+322.86*2</f>
        <v>1215.24</v>
      </c>
      <c r="M11" s="428"/>
      <c r="N11" s="426"/>
      <c r="O11" s="428">
        <v>1</v>
      </c>
      <c r="P11" s="426">
        <v>1704.76</v>
      </c>
      <c r="Q11" s="428"/>
      <c r="R11" s="426"/>
      <c r="S11" s="428"/>
      <c r="T11" s="426"/>
      <c r="U11" s="414">
        <f t="shared" si="3"/>
        <v>10309.52</v>
      </c>
      <c r="V11" s="414">
        <v>515</v>
      </c>
      <c r="W11" s="414"/>
      <c r="X11" s="429">
        <f t="shared" si="1"/>
        <v>10824.52</v>
      </c>
      <c r="Y11" s="430" t="s">
        <v>12694</v>
      </c>
      <c r="Z11" s="431"/>
      <c r="AA11" s="432"/>
    </row>
    <row r="12" spans="1:27">
      <c r="A12" s="424">
        <v>43668</v>
      </c>
      <c r="B12" s="412" t="s">
        <v>17826</v>
      </c>
      <c r="C12" s="425">
        <v>1</v>
      </c>
      <c r="D12" s="426">
        <v>1600</v>
      </c>
      <c r="E12" s="425">
        <v>1</v>
      </c>
      <c r="F12" s="426">
        <v>2180.9499999999998</v>
      </c>
      <c r="G12" s="425">
        <v>1</v>
      </c>
      <c r="H12" s="427">
        <v>951.43</v>
      </c>
      <c r="I12" s="425">
        <v>1</v>
      </c>
      <c r="J12" s="426">
        <v>2752.38</v>
      </c>
      <c r="K12" s="425"/>
      <c r="L12" s="426"/>
      <c r="M12" s="428">
        <v>1</v>
      </c>
      <c r="N12" s="426">
        <v>219.05</v>
      </c>
      <c r="O12" s="428">
        <v>1</v>
      </c>
      <c r="P12" s="426">
        <v>1704.76</v>
      </c>
      <c r="Q12" s="428"/>
      <c r="R12" s="426"/>
      <c r="S12" s="428">
        <v>1</v>
      </c>
      <c r="T12" s="426">
        <v>553.38</v>
      </c>
      <c r="U12" s="414">
        <f t="shared" si="3"/>
        <v>9961.9500000000007</v>
      </c>
      <c r="V12" s="414">
        <v>498</v>
      </c>
      <c r="W12" s="414"/>
      <c r="X12" s="429">
        <f t="shared" si="1"/>
        <v>10459.950000000001</v>
      </c>
      <c r="Y12" s="430" t="s">
        <v>5070</v>
      </c>
      <c r="Z12" s="431"/>
      <c r="AA12" s="432"/>
    </row>
    <row r="13" spans="1:27">
      <c r="A13" s="424">
        <v>43752</v>
      </c>
      <c r="B13" s="412" t="s">
        <v>17827</v>
      </c>
      <c r="C13" s="425">
        <v>1</v>
      </c>
      <c r="D13" s="426">
        <v>1522.86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8510.4800000000014</v>
      </c>
      <c r="V13" s="414">
        <v>426</v>
      </c>
      <c r="W13" s="414"/>
      <c r="X13" s="429">
        <f t="shared" si="1"/>
        <v>8936.4800000000014</v>
      </c>
      <c r="Y13" s="430" t="s">
        <v>5070</v>
      </c>
      <c r="Z13" s="431"/>
      <c r="AA13" s="432"/>
    </row>
    <row r="14" spans="1:27">
      <c r="A14" s="424">
        <v>43762</v>
      </c>
      <c r="B14" s="412" t="s">
        <v>17828</v>
      </c>
      <c r="C14" s="425">
        <v>1</v>
      </c>
      <c r="D14" s="426">
        <v>1903.81</v>
      </c>
      <c r="E14" s="425">
        <v>1</v>
      </c>
      <c r="F14" s="426">
        <v>2276.19</v>
      </c>
      <c r="G14" s="425">
        <v>1</v>
      </c>
      <c r="H14" s="427">
        <v>951.43</v>
      </c>
      <c r="I14" s="425">
        <v>1</v>
      </c>
      <c r="J14" s="426">
        <v>2752.38</v>
      </c>
      <c r="K14" s="425">
        <v>2</v>
      </c>
      <c r="L14" s="426">
        <f>284.76*2</f>
        <v>569.52</v>
      </c>
      <c r="M14" s="428">
        <v>2</v>
      </c>
      <c r="N14" s="426">
        <f>219.05*2</f>
        <v>438.1</v>
      </c>
      <c r="O14" s="428"/>
      <c r="P14" s="426"/>
      <c r="Q14" s="428"/>
      <c r="R14" s="426"/>
      <c r="S14" s="428"/>
      <c r="T14" s="426"/>
      <c r="U14" s="414">
        <f t="shared" si="3"/>
        <v>8891.43</v>
      </c>
      <c r="V14" s="414">
        <v>445</v>
      </c>
      <c r="W14" s="414"/>
      <c r="X14" s="429">
        <f t="shared" si="1"/>
        <v>9336.43</v>
      </c>
      <c r="Y14" s="430" t="s">
        <v>5070</v>
      </c>
      <c r="Z14" s="431"/>
      <c r="AA14" s="432"/>
    </row>
    <row r="15" spans="1:27">
      <c r="A15" s="424">
        <v>43762</v>
      </c>
      <c r="B15" s="412" t="s">
        <v>17829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/>
      <c r="P15" s="426"/>
      <c r="Q15" s="428">
        <v>1</v>
      </c>
      <c r="R15" s="426">
        <v>2562</v>
      </c>
      <c r="S15" s="428"/>
      <c r="T15" s="426"/>
      <c r="U15" s="414">
        <f>D15+F15+H15+J15+L15+N15+T15+P15+R15</f>
        <v>2562</v>
      </c>
      <c r="V15" s="414">
        <v>128</v>
      </c>
      <c r="W15" s="414"/>
      <c r="X15" s="761">
        <f t="shared" si="1"/>
        <v>2690</v>
      </c>
      <c r="Y15" s="430" t="s">
        <v>17830</v>
      </c>
      <c r="Z15" s="431"/>
      <c r="AA15" s="432"/>
    </row>
    <row r="16" spans="1:27">
      <c r="A16" s="424">
        <v>43762</v>
      </c>
      <c r="B16" s="412" t="s">
        <v>17831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/>
      <c r="N16" s="426"/>
      <c r="O16" s="428">
        <v>3</v>
      </c>
      <c r="P16" s="426">
        <f>1690/1.05*3</f>
        <v>4828.5714285714284</v>
      </c>
      <c r="Q16" s="428"/>
      <c r="R16" s="426"/>
      <c r="S16" s="428"/>
      <c r="T16" s="426"/>
      <c r="U16" s="414">
        <f>D16+F16+H16+J16+L16+N16+T16+P16+R16</f>
        <v>4828.5714285714284</v>
      </c>
      <c r="V16" s="414">
        <v>241</v>
      </c>
      <c r="W16" s="414"/>
      <c r="X16" s="429">
        <f t="shared" si="1"/>
        <v>5069.5714285714284</v>
      </c>
      <c r="Y16" s="430" t="s">
        <v>17832</v>
      </c>
      <c r="Z16" s="431"/>
      <c r="AA16" s="432"/>
    </row>
    <row r="17" spans="1:27">
      <c r="A17" s="424">
        <v>43790</v>
      </c>
      <c r="B17" s="412" t="s">
        <v>17834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4</v>
      </c>
      <c r="N17" s="426">
        <f>113.33*4</f>
        <v>453.32</v>
      </c>
      <c r="O17" s="428">
        <v>1</v>
      </c>
      <c r="P17" s="426">
        <v>1893.33</v>
      </c>
      <c r="Q17" s="428">
        <v>2</v>
      </c>
      <c r="R17" s="426">
        <f>2138*2</f>
        <v>4276</v>
      </c>
      <c r="S17" s="428"/>
      <c r="T17" s="426"/>
      <c r="U17" s="414">
        <f>D17+F17+H17+J17+L17+N17+T17+P17+R17</f>
        <v>15075.98</v>
      </c>
      <c r="V17" s="414">
        <v>754</v>
      </c>
      <c r="W17" s="414"/>
      <c r="X17" s="429">
        <f t="shared" si="1"/>
        <v>15829.98</v>
      </c>
      <c r="Y17" s="430" t="s">
        <v>12694</v>
      </c>
      <c r="Z17" s="431"/>
      <c r="AA17" s="432"/>
    </row>
    <row r="18" spans="1:27">
      <c r="A18" s="424">
        <v>43810</v>
      </c>
      <c r="B18" s="412" t="s">
        <v>17835</v>
      </c>
      <c r="C18" s="425">
        <v>1</v>
      </c>
      <c r="D18" s="426">
        <v>1903.81</v>
      </c>
      <c r="E18" s="425">
        <v>1</v>
      </c>
      <c r="F18" s="426">
        <v>2276.19</v>
      </c>
      <c r="G18" s="425">
        <v>1</v>
      </c>
      <c r="H18" s="427">
        <v>951.43</v>
      </c>
      <c r="I18" s="425">
        <v>1</v>
      </c>
      <c r="J18" s="426">
        <v>2752.38</v>
      </c>
      <c r="K18" s="425">
        <v>2</v>
      </c>
      <c r="L18" s="426">
        <f>284.76*2</f>
        <v>569.52</v>
      </c>
      <c r="M18" s="428">
        <v>2</v>
      </c>
      <c r="N18" s="426">
        <f>171.43*2</f>
        <v>342.86</v>
      </c>
      <c r="O18" s="428">
        <v>3</v>
      </c>
      <c r="P18" s="426">
        <f>1785.7*3</f>
        <v>5357.1</v>
      </c>
      <c r="Q18" s="428"/>
      <c r="R18" s="426"/>
      <c r="S18" s="428"/>
      <c r="T18" s="426"/>
      <c r="U18" s="414">
        <f>D18+F18+H18+J18+L18+N18+T18+P18+R18</f>
        <v>14153.29</v>
      </c>
      <c r="V18" s="414">
        <v>708</v>
      </c>
      <c r="W18" s="414"/>
      <c r="X18" s="429">
        <f>U18+V18</f>
        <v>14861.29</v>
      </c>
      <c r="Y18" s="430" t="s">
        <v>5070</v>
      </c>
      <c r="Z18" s="431"/>
      <c r="AA18" s="432"/>
    </row>
    <row r="19" spans="1:27" s="439" customFormat="1" ht="18.75" customHeight="1">
      <c r="A19" s="433"/>
      <c r="B19" s="434"/>
      <c r="C19" s="433"/>
      <c r="D19" s="435"/>
      <c r="E19" s="433"/>
      <c r="F19" s="436"/>
      <c r="G19" s="433"/>
      <c r="H19" s="437"/>
      <c r="I19" s="433"/>
      <c r="J19" s="437"/>
      <c r="K19" s="433"/>
      <c r="L19" s="437"/>
      <c r="M19" s="433"/>
      <c r="N19" s="437"/>
      <c r="O19" s="437"/>
      <c r="P19" s="437"/>
      <c r="Q19" s="437"/>
      <c r="R19" s="437"/>
      <c r="S19" s="437"/>
      <c r="T19" s="437"/>
      <c r="U19" s="438">
        <f>SUM(U20:U21)</f>
        <v>3048</v>
      </c>
      <c r="V19" s="438">
        <f>SUM(V20:V21)</f>
        <v>152</v>
      </c>
      <c r="W19" s="438"/>
      <c r="X19" s="429">
        <f>U19+V19</f>
        <v>3200</v>
      </c>
      <c r="Z19" s="437"/>
      <c r="AA19" s="437"/>
    </row>
    <row r="20" spans="1:27">
      <c r="A20" s="440">
        <v>43475</v>
      </c>
      <c r="B20" s="448" t="s">
        <v>17816</v>
      </c>
      <c r="C20" s="415"/>
      <c r="U20" s="575">
        <f>1524</f>
        <v>1524</v>
      </c>
      <c r="V20" s="446">
        <v>76</v>
      </c>
      <c r="W20" s="446"/>
      <c r="X20" s="447">
        <f>U20+V20</f>
        <v>1600</v>
      </c>
      <c r="Y20" s="615"/>
    </row>
    <row r="21" spans="1:27">
      <c r="A21" s="440">
        <v>43808</v>
      </c>
      <c r="B21" s="448" t="s">
        <v>17816</v>
      </c>
      <c r="C21" s="415"/>
      <c r="U21" s="575">
        <f>1524</f>
        <v>1524</v>
      </c>
      <c r="V21" s="446">
        <v>76</v>
      </c>
      <c r="W21" s="446"/>
      <c r="X21" s="447">
        <f>U21+V21</f>
        <v>1600</v>
      </c>
      <c r="Y21" s="615"/>
    </row>
    <row r="22" spans="1:27" s="439" customFormat="1">
      <c r="A22" s="449"/>
      <c r="B22" s="434"/>
      <c r="D22" s="435"/>
      <c r="E22" s="433"/>
      <c r="F22" s="436"/>
      <c r="G22" s="433"/>
      <c r="H22" s="437"/>
      <c r="I22" s="433"/>
      <c r="J22" s="437"/>
      <c r="K22" s="433"/>
      <c r="L22" s="437"/>
      <c r="M22" s="433"/>
      <c r="N22" s="437"/>
      <c r="O22" s="437"/>
      <c r="P22" s="437"/>
      <c r="Q22" s="437"/>
      <c r="R22" s="437"/>
      <c r="S22" s="437"/>
      <c r="T22" s="437"/>
      <c r="U22" s="642" t="s">
        <v>17817</v>
      </c>
      <c r="V22" s="438"/>
      <c r="W22" s="438"/>
      <c r="X22" s="450"/>
      <c r="Y22" s="433"/>
      <c r="Z22" s="437"/>
      <c r="AA22" s="437"/>
    </row>
    <row r="23" spans="1:27">
      <c r="A23" s="440">
        <v>43579</v>
      </c>
      <c r="B23" s="448" t="s">
        <v>4829</v>
      </c>
      <c r="C23" s="415"/>
      <c r="U23" s="575">
        <f>2179+32</f>
        <v>2211</v>
      </c>
      <c r="V23" s="446"/>
      <c r="W23" s="446"/>
      <c r="X23" s="447">
        <f t="shared" ref="X23:X27" si="4">U23+V23</f>
        <v>2211</v>
      </c>
      <c r="Y23" s="615"/>
    </row>
    <row r="24" spans="1:27">
      <c r="A24" s="440">
        <v>43688</v>
      </c>
      <c r="B24" s="448" t="s">
        <v>4829</v>
      </c>
      <c r="C24" s="415"/>
      <c r="U24" s="575">
        <f>1153+17</f>
        <v>1170</v>
      </c>
      <c r="V24" s="446"/>
      <c r="W24" s="446"/>
      <c r="X24" s="447">
        <f t="shared" si="4"/>
        <v>1170</v>
      </c>
      <c r="Y24" s="615"/>
    </row>
    <row r="25" spans="1:27">
      <c r="A25" s="440">
        <v>43689</v>
      </c>
      <c r="B25" s="448" t="s">
        <v>4829</v>
      </c>
      <c r="C25" s="415"/>
      <c r="U25" s="575">
        <f>570+8</f>
        <v>578</v>
      </c>
      <c r="V25" s="446"/>
      <c r="W25" s="446"/>
      <c r="X25" s="447">
        <f t="shared" si="4"/>
        <v>578</v>
      </c>
      <c r="Y25" s="615"/>
    </row>
    <row r="26" spans="1:27">
      <c r="A26" s="440">
        <v>43716</v>
      </c>
      <c r="B26" s="448" t="s">
        <v>4829</v>
      </c>
      <c r="C26" s="415"/>
      <c r="U26" s="575">
        <v>283</v>
      </c>
      <c r="V26" s="446"/>
      <c r="W26" s="446"/>
      <c r="X26" s="447">
        <f t="shared" si="4"/>
        <v>283</v>
      </c>
      <c r="Y26" s="615"/>
    </row>
    <row r="27" spans="1:27">
      <c r="A27" s="440">
        <v>43717</v>
      </c>
      <c r="B27" s="448" t="s">
        <v>4424</v>
      </c>
      <c r="C27" s="415"/>
      <c r="U27" s="575">
        <v>317</v>
      </c>
      <c r="V27" s="446"/>
      <c r="W27" s="446"/>
      <c r="X27" s="447">
        <f t="shared" si="4"/>
        <v>317</v>
      </c>
      <c r="Y27" s="615"/>
    </row>
    <row r="28" spans="1:27">
      <c r="A28" s="440">
        <v>43768</v>
      </c>
      <c r="B28" s="448" t="s">
        <v>17833</v>
      </c>
      <c r="C28" s="415"/>
      <c r="U28" s="575">
        <f>903.81*2+90</f>
        <v>1897.62</v>
      </c>
      <c r="V28" s="446"/>
      <c r="W28" s="446"/>
      <c r="X28" s="447">
        <f t="shared" ref="X28:X29" si="5">U28+V28</f>
        <v>1897.62</v>
      </c>
      <c r="Y28" s="615"/>
    </row>
    <row r="29" spans="1:27">
      <c r="A29" s="440">
        <v>43803</v>
      </c>
      <c r="B29" s="448" t="s">
        <v>4829</v>
      </c>
      <c r="C29" s="415"/>
      <c r="U29" s="575">
        <f>463+6</f>
        <v>469</v>
      </c>
      <c r="V29" s="446"/>
      <c r="W29" s="446"/>
      <c r="X29" s="447">
        <f t="shared" si="5"/>
        <v>469</v>
      </c>
      <c r="Y29" s="615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/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5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5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5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5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5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72">
        <v>43507</v>
      </c>
      <c r="B37" s="448" t="s">
        <v>17583</v>
      </c>
      <c r="C37" s="451"/>
      <c r="D37" s="452">
        <v>15090</v>
      </c>
      <c r="F37" s="447">
        <f>X3+X20</f>
        <v>15089.650000000001</v>
      </c>
      <c r="G37" s="415"/>
      <c r="H37" s="617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X37" s="415"/>
      <c r="Z37" s="415"/>
      <c r="AB37" s="416"/>
    </row>
    <row r="38" spans="1:28">
      <c r="A38" s="572">
        <v>43531</v>
      </c>
      <c r="B38" s="448" t="s">
        <v>17584</v>
      </c>
      <c r="C38" s="451"/>
      <c r="D38" s="454">
        <v>400</v>
      </c>
      <c r="F38" s="453">
        <f>X31</f>
        <v>400</v>
      </c>
      <c r="G38" s="415"/>
      <c r="H38" s="415"/>
      <c r="I38" s="444"/>
      <c r="J38" s="442"/>
      <c r="K38" s="273"/>
      <c r="L38" s="277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72">
        <v>43564</v>
      </c>
      <c r="B39" s="448" t="s">
        <v>17585</v>
      </c>
      <c r="C39" s="451"/>
      <c r="D39" s="454">
        <v>9375</v>
      </c>
      <c r="F39" s="453">
        <f>X4</f>
        <v>9374.57</v>
      </c>
      <c r="G39" s="415"/>
      <c r="H39" s="415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572"/>
      <c r="B40" s="448" t="s">
        <v>17586</v>
      </c>
      <c r="C40" s="451"/>
      <c r="D40" s="454"/>
      <c r="F40" s="453"/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43621</v>
      </c>
      <c r="B41" s="448" t="s">
        <v>17587</v>
      </c>
      <c r="C41" s="451"/>
      <c r="D41" s="454">
        <v>36441</v>
      </c>
      <c r="F41" s="447">
        <f>X6+X7+X8+X9+X23</f>
        <v>36440.990000000005</v>
      </c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43651</v>
      </c>
      <c r="B42" s="448" t="s">
        <v>17588</v>
      </c>
      <c r="C42" s="451"/>
      <c r="D42" s="760">
        <f>800+16602</f>
        <v>17402</v>
      </c>
      <c r="F42" s="447">
        <f>X10+X32+X33</f>
        <v>17402.43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55">
        <v>43682</v>
      </c>
      <c r="B43" s="448" t="s">
        <v>17589</v>
      </c>
      <c r="C43" s="451"/>
      <c r="D43" s="677">
        <f>11285+10000</f>
        <v>21285</v>
      </c>
      <c r="F43" s="447">
        <f>X11+X12</f>
        <v>21284.47</v>
      </c>
      <c r="G43" s="415"/>
      <c r="H43" s="456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43714</v>
      </c>
      <c r="B44" s="448" t="s">
        <v>17590</v>
      </c>
      <c r="C44" s="451"/>
      <c r="D44" s="573">
        <v>2148</v>
      </c>
      <c r="F44" s="447">
        <f>X24+X25+X34</f>
        <v>2148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40">
        <v>43743</v>
      </c>
      <c r="B45" s="448" t="s">
        <v>17591</v>
      </c>
      <c r="C45" s="451"/>
      <c r="D45" s="454">
        <f>317+283</f>
        <v>600</v>
      </c>
      <c r="F45" s="447">
        <f>X26+X27</f>
        <v>600</v>
      </c>
      <c r="G45" s="415"/>
      <c r="H45" s="415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43784</v>
      </c>
      <c r="B46" s="448" t="s">
        <v>17592</v>
      </c>
      <c r="D46" s="454">
        <v>23342</v>
      </c>
      <c r="F46" s="762">
        <f>X13+X14+X16</f>
        <v>23342.481428571431</v>
      </c>
      <c r="K46" s="273"/>
      <c r="L46" s="277"/>
    </row>
    <row r="47" spans="1:28">
      <c r="A47" s="440">
        <v>43808</v>
      </c>
      <c r="B47" s="448" t="s">
        <v>17593</v>
      </c>
      <c r="D47" s="454">
        <v>4988</v>
      </c>
      <c r="F47" s="447">
        <f>X15+X28+X35</f>
        <v>4987.62</v>
      </c>
      <c r="H47" s="444">
        <f>X19</f>
        <v>3200</v>
      </c>
      <c r="K47" s="273"/>
      <c r="L47" s="277"/>
    </row>
    <row r="48" spans="1:28">
      <c r="A48" s="440">
        <v>43836</v>
      </c>
      <c r="B48" s="680" t="s">
        <v>17594</v>
      </c>
      <c r="D48" s="454">
        <f>15830+16930</f>
        <v>32760</v>
      </c>
      <c r="F48" s="447">
        <f>X17+X18+X29+X21</f>
        <v>32760.27</v>
      </c>
      <c r="K48" s="273"/>
      <c r="L48" s="277"/>
    </row>
    <row r="49" spans="1:25">
      <c r="D49" s="441">
        <f>SUM(D37:D48)</f>
        <v>163831</v>
      </c>
      <c r="F49" s="457">
        <f>SUM(F37:F48)</f>
        <v>163830.48142857142</v>
      </c>
      <c r="G49" s="458"/>
      <c r="H49" s="459">
        <f>SUM(H47:H47)</f>
        <v>3200</v>
      </c>
    </row>
    <row r="50" spans="1:25">
      <c r="F50" s="441">
        <f>D49-F49</f>
        <v>0.51857142857625149</v>
      </c>
    </row>
    <row r="53" spans="1:25">
      <c r="A53" s="477">
        <v>43493</v>
      </c>
      <c r="B53" s="460" t="s">
        <v>17545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1615</v>
      </c>
      <c r="V53" s="466">
        <v>81</v>
      </c>
      <c r="W53" s="473">
        <f t="shared" ref="W53:W75" si="6">V53/U53</f>
        <v>5.0154798761609908E-2</v>
      </c>
      <c r="X53" s="467">
        <f t="shared" ref="X53:X105" si="7">U53+V53+W53</f>
        <v>1696.0501547987617</v>
      </c>
      <c r="Y53" s="662">
        <v>1229</v>
      </c>
    </row>
    <row r="54" spans="1:25">
      <c r="A54" s="468">
        <v>43523</v>
      </c>
      <c r="B54" s="469" t="s">
        <v>17546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1605</v>
      </c>
      <c r="V54" s="466">
        <v>80</v>
      </c>
      <c r="W54" s="473">
        <f t="shared" si="6"/>
        <v>4.9844236760124609E-2</v>
      </c>
      <c r="X54" s="467">
        <f t="shared" si="7"/>
        <v>1685.0498442367602</v>
      </c>
      <c r="Y54" s="662">
        <v>1229</v>
      </c>
    </row>
    <row r="55" spans="1:25">
      <c r="A55" s="468">
        <v>43552</v>
      </c>
      <c r="B55" s="469" t="s">
        <v>17547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616">
        <v>1598</v>
      </c>
      <c r="V55" s="616">
        <v>80</v>
      </c>
      <c r="W55" s="473">
        <f t="shared" si="6"/>
        <v>5.0062578222778473E-2</v>
      </c>
      <c r="X55" s="467">
        <f t="shared" si="7"/>
        <v>1678.0500625782229</v>
      </c>
      <c r="Y55" s="662">
        <v>1229</v>
      </c>
    </row>
    <row r="56" spans="1:25">
      <c r="A56" s="470">
        <v>43580</v>
      </c>
      <c r="B56" s="469" t="s">
        <v>17548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6">
        <v>1626</v>
      </c>
      <c r="V56" s="616">
        <v>81</v>
      </c>
      <c r="W56" s="473">
        <f t="shared" si="6"/>
        <v>4.9815498154981548E-2</v>
      </c>
      <c r="X56" s="467">
        <f t="shared" si="7"/>
        <v>1707.0498154981549</v>
      </c>
      <c r="Y56" s="662">
        <v>1231</v>
      </c>
    </row>
    <row r="57" spans="1:25">
      <c r="A57" s="471">
        <v>43613</v>
      </c>
      <c r="B57" s="469" t="s">
        <v>17549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1613</v>
      </c>
      <c r="V57" s="472">
        <v>81</v>
      </c>
      <c r="W57" s="473">
        <f t="shared" si="6"/>
        <v>5.0216986980781156E-2</v>
      </c>
      <c r="X57" s="467">
        <f t="shared" si="7"/>
        <v>1694.0502169869808</v>
      </c>
      <c r="Y57" s="662">
        <v>1231</v>
      </c>
    </row>
    <row r="58" spans="1:25">
      <c r="A58" s="471">
        <v>43641</v>
      </c>
      <c r="B58" s="469" t="s">
        <v>17550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1623</v>
      </c>
      <c r="V58" s="473">
        <v>81</v>
      </c>
      <c r="W58" s="473">
        <f t="shared" si="6"/>
        <v>4.9907578558225509E-2</v>
      </c>
      <c r="X58" s="467">
        <f t="shared" si="7"/>
        <v>1704.0499075785583</v>
      </c>
      <c r="Y58" s="662">
        <v>1231</v>
      </c>
    </row>
    <row r="59" spans="1:25">
      <c r="A59" s="471">
        <v>43672</v>
      </c>
      <c r="B59" s="469" t="s">
        <v>17551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1600</v>
      </c>
      <c r="V59" s="473">
        <v>80</v>
      </c>
      <c r="W59" s="473">
        <f t="shared" si="6"/>
        <v>0.05</v>
      </c>
      <c r="X59" s="467">
        <f t="shared" si="7"/>
        <v>1680.05</v>
      </c>
      <c r="Y59" s="662">
        <v>1232</v>
      </c>
    </row>
    <row r="60" spans="1:25">
      <c r="A60" s="471">
        <v>43704</v>
      </c>
      <c r="B60" s="469" t="s">
        <v>17552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1590</v>
      </c>
      <c r="V60" s="466">
        <v>79</v>
      </c>
      <c r="W60" s="473">
        <f t="shared" si="6"/>
        <v>4.9685534591194971E-2</v>
      </c>
      <c r="X60" s="467">
        <f t="shared" si="7"/>
        <v>1669.0496855345912</v>
      </c>
      <c r="Y60" s="662">
        <v>1232</v>
      </c>
    </row>
    <row r="61" spans="1:25">
      <c r="A61" s="571">
        <v>43734</v>
      </c>
      <c r="B61" s="469" t="s">
        <v>17553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1625</v>
      </c>
      <c r="V61" s="466">
        <v>81</v>
      </c>
      <c r="W61" s="473">
        <f t="shared" si="6"/>
        <v>4.9846153846153846E-2</v>
      </c>
      <c r="X61" s="467">
        <f t="shared" si="7"/>
        <v>1706.0498461538461</v>
      </c>
      <c r="Y61" s="662">
        <v>1234</v>
      </c>
    </row>
    <row r="62" spans="1:25">
      <c r="A62" s="471">
        <v>43766</v>
      </c>
      <c r="B62" s="469" t="s">
        <v>17554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1617</v>
      </c>
      <c r="V62" s="473">
        <v>81</v>
      </c>
      <c r="W62" s="473">
        <f t="shared" si="6"/>
        <v>5.0092764378478663E-2</v>
      </c>
      <c r="X62" s="467">
        <f t="shared" si="7"/>
        <v>1698.0500927643784</v>
      </c>
      <c r="Y62" s="662">
        <v>1236</v>
      </c>
    </row>
    <row r="63" spans="1:25">
      <c r="A63" s="471">
        <v>43795</v>
      </c>
      <c r="B63" s="469" t="s">
        <v>17555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1687</v>
      </c>
      <c r="V63" s="473">
        <v>84</v>
      </c>
      <c r="W63" s="473">
        <f t="shared" si="6"/>
        <v>4.9792531120331947E-2</v>
      </c>
      <c r="X63" s="467">
        <f t="shared" si="7"/>
        <v>1771.0497925311204</v>
      </c>
      <c r="Y63" s="662">
        <v>1237</v>
      </c>
    </row>
    <row r="64" spans="1:25">
      <c r="A64" s="471">
        <v>43825</v>
      </c>
      <c r="B64" s="469" t="s">
        <v>17556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1593</v>
      </c>
      <c r="V64" s="473">
        <v>80</v>
      </c>
      <c r="W64" s="473">
        <f t="shared" si="6"/>
        <v>5.0219711236660386E-2</v>
      </c>
      <c r="X64" s="467">
        <f t="shared" si="7"/>
        <v>1673.0502197112367</v>
      </c>
      <c r="Y64" s="662">
        <v>1239</v>
      </c>
    </row>
    <row r="65" spans="1:29">
      <c r="A65" s="477">
        <v>43493</v>
      </c>
      <c r="B65" s="460" t="s">
        <v>17557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2081</v>
      </c>
      <c r="V65" s="466">
        <v>104</v>
      </c>
      <c r="W65" s="473">
        <f t="shared" si="6"/>
        <v>4.9975973089860647E-2</v>
      </c>
      <c r="X65" s="467">
        <f t="shared" si="7"/>
        <v>2185.0499759730897</v>
      </c>
      <c r="Y65" s="662">
        <v>1670</v>
      </c>
    </row>
    <row r="66" spans="1:29">
      <c r="A66" s="468">
        <v>43523</v>
      </c>
      <c r="B66" s="469" t="s">
        <v>17558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1930</v>
      </c>
      <c r="V66" s="466">
        <v>97</v>
      </c>
      <c r="W66" s="473">
        <f t="shared" si="6"/>
        <v>5.0259067357512954E-2</v>
      </c>
      <c r="X66" s="467">
        <f t="shared" si="7"/>
        <v>2027.0502590673575</v>
      </c>
      <c r="Y66" s="662">
        <v>1684</v>
      </c>
    </row>
    <row r="67" spans="1:29">
      <c r="A67" s="468">
        <v>43552</v>
      </c>
      <c r="B67" s="469" t="s">
        <v>17559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1909</v>
      </c>
      <c r="V67" s="466">
        <v>95</v>
      </c>
      <c r="W67" s="473">
        <f t="shared" si="6"/>
        <v>4.9764274489261393E-2</v>
      </c>
      <c r="X67" s="467">
        <f t="shared" si="7"/>
        <v>2004.0497642744892</v>
      </c>
      <c r="Y67" s="662">
        <v>1694</v>
      </c>
    </row>
    <row r="68" spans="1:29" s="416" customFormat="1">
      <c r="A68" s="470">
        <v>43580</v>
      </c>
      <c r="B68" s="469" t="s">
        <v>17560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1927</v>
      </c>
      <c r="V68" s="466">
        <v>96</v>
      </c>
      <c r="W68" s="473">
        <f t="shared" si="6"/>
        <v>4.9818370524130774E-2</v>
      </c>
      <c r="X68" s="467">
        <f t="shared" si="7"/>
        <v>2023.0498183705242</v>
      </c>
      <c r="Y68" s="662">
        <v>1704</v>
      </c>
      <c r="AB68" s="415"/>
      <c r="AC68" s="415"/>
    </row>
    <row r="69" spans="1:29" s="416" customFormat="1">
      <c r="A69" s="471">
        <v>43613</v>
      </c>
      <c r="B69" s="469" t="s">
        <v>17561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1974</v>
      </c>
      <c r="V69" s="472">
        <v>99</v>
      </c>
      <c r="W69" s="473">
        <f t="shared" si="6"/>
        <v>5.0151975683890578E-2</v>
      </c>
      <c r="X69" s="467">
        <f t="shared" si="7"/>
        <v>2073.050151975684</v>
      </c>
      <c r="Y69" s="662">
        <v>1707</v>
      </c>
      <c r="AB69" s="415"/>
      <c r="AC69" s="415"/>
    </row>
    <row r="70" spans="1:29" s="416" customFormat="1">
      <c r="A70" s="471">
        <v>43641</v>
      </c>
      <c r="B70" s="469" t="s">
        <v>17562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1899</v>
      </c>
      <c r="V70" s="473">
        <v>95</v>
      </c>
      <c r="W70" s="473">
        <f t="shared" si="6"/>
        <v>5.0026329647182725E-2</v>
      </c>
      <c r="X70" s="467">
        <f t="shared" si="7"/>
        <v>1994.0500263296472</v>
      </c>
      <c r="Y70" s="662">
        <v>1707</v>
      </c>
      <c r="AB70" s="415"/>
      <c r="AC70" s="415"/>
    </row>
    <row r="71" spans="1:29" s="416" customFormat="1">
      <c r="A71" s="471">
        <v>43672</v>
      </c>
      <c r="B71" s="469" t="s">
        <v>17563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2053</v>
      </c>
      <c r="V71" s="473">
        <v>103</v>
      </c>
      <c r="W71" s="473">
        <f t="shared" si="6"/>
        <v>5.0170482221139796E-2</v>
      </c>
      <c r="X71" s="467">
        <f t="shared" si="7"/>
        <v>2156.0501704822213</v>
      </c>
      <c r="Y71" s="662">
        <v>1752</v>
      </c>
      <c r="AB71" s="415"/>
      <c r="AC71" s="415"/>
    </row>
    <row r="72" spans="1:29" s="416" customFormat="1">
      <c r="A72" s="471">
        <v>43704</v>
      </c>
      <c r="B72" s="469" t="s">
        <v>17564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1931</v>
      </c>
      <c r="V72" s="466">
        <v>97</v>
      </c>
      <c r="W72" s="473">
        <f t="shared" si="6"/>
        <v>5.0233039875712066E-2</v>
      </c>
      <c r="X72" s="467">
        <f t="shared" si="7"/>
        <v>2028.0502330398758</v>
      </c>
      <c r="Y72" s="662">
        <v>1761</v>
      </c>
      <c r="AB72" s="415"/>
      <c r="AC72" s="415"/>
    </row>
    <row r="73" spans="1:29" s="416" customFormat="1">
      <c r="A73" s="571">
        <v>43734</v>
      </c>
      <c r="B73" s="469" t="s">
        <v>17565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1936</v>
      </c>
      <c r="V73" s="466">
        <v>97</v>
      </c>
      <c r="W73" s="473">
        <f t="shared" si="6"/>
        <v>5.0103305785123967E-2</v>
      </c>
      <c r="X73" s="467">
        <f t="shared" si="7"/>
        <v>2033.0501033057851</v>
      </c>
      <c r="Y73" s="662">
        <v>1763</v>
      </c>
      <c r="AB73" s="415"/>
      <c r="AC73" s="415"/>
    </row>
    <row r="74" spans="1:29" s="416" customFormat="1">
      <c r="A74" s="471">
        <v>43766</v>
      </c>
      <c r="B74" s="469" t="s">
        <v>17566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1894</v>
      </c>
      <c r="V74" s="473">
        <v>95</v>
      </c>
      <c r="W74" s="473">
        <f t="shared" si="6"/>
        <v>5.0158394931362198E-2</v>
      </c>
      <c r="X74" s="467">
        <f t="shared" si="7"/>
        <v>1989.0501583949313</v>
      </c>
      <c r="Y74" s="662">
        <v>1781</v>
      </c>
      <c r="AB74" s="415"/>
      <c r="AC74" s="415"/>
    </row>
    <row r="75" spans="1:29" s="416" customFormat="1">
      <c r="A75" s="471">
        <v>43795</v>
      </c>
      <c r="B75" s="469" t="s">
        <v>17567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1946</v>
      </c>
      <c r="V75" s="473">
        <v>97</v>
      </c>
      <c r="W75" s="473">
        <f t="shared" si="6"/>
        <v>4.9845837615621787E-2</v>
      </c>
      <c r="X75" s="467">
        <f t="shared" si="7"/>
        <v>2043.0498458376155</v>
      </c>
      <c r="Y75" s="662">
        <v>1790</v>
      </c>
      <c r="AB75" s="415"/>
      <c r="AC75" s="415"/>
    </row>
    <row r="76" spans="1:29" s="416" customFormat="1">
      <c r="A76" s="471">
        <v>43825</v>
      </c>
      <c r="B76" s="469" t="s">
        <v>17568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1916</v>
      </c>
      <c r="V76" s="473">
        <v>96</v>
      </c>
      <c r="W76" s="473">
        <f>V76/U76</f>
        <v>5.0104384133611693E-2</v>
      </c>
      <c r="X76" s="467">
        <f t="shared" si="7"/>
        <v>2012.0501043841336</v>
      </c>
      <c r="Y76" s="662">
        <v>1859</v>
      </c>
      <c r="AB76" s="415"/>
      <c r="AC76" s="415"/>
    </row>
    <row r="77" spans="1:29">
      <c r="A77" s="477">
        <v>43493</v>
      </c>
      <c r="B77" s="460" t="s">
        <v>17569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1176</v>
      </c>
      <c r="V77" s="466">
        <v>59</v>
      </c>
      <c r="W77" s="473">
        <f t="shared" ref="W77:W88" si="8">V77/U77</f>
        <v>5.0170068027210885E-2</v>
      </c>
      <c r="X77" s="467">
        <f t="shared" si="7"/>
        <v>1235.0501700680272</v>
      </c>
      <c r="Y77" s="662">
        <v>1991</v>
      </c>
    </row>
    <row r="78" spans="1:29">
      <c r="A78" s="468">
        <v>43523</v>
      </c>
      <c r="B78" s="469" t="s">
        <v>17570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1173</v>
      </c>
      <c r="V78" s="466">
        <v>59</v>
      </c>
      <c r="W78" s="473">
        <f t="shared" si="8"/>
        <v>5.0298380221653879E-2</v>
      </c>
      <c r="X78" s="467">
        <f t="shared" si="7"/>
        <v>1232.0502983802216</v>
      </c>
      <c r="Y78" s="662">
        <v>2017</v>
      </c>
    </row>
    <row r="79" spans="1:29">
      <c r="A79" s="468">
        <v>43552</v>
      </c>
      <c r="B79" s="469" t="s">
        <v>17571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1175</v>
      </c>
      <c r="V79" s="466">
        <v>59</v>
      </c>
      <c r="W79" s="473">
        <f t="shared" si="8"/>
        <v>5.0212765957446809E-2</v>
      </c>
      <c r="X79" s="467">
        <f t="shared" si="7"/>
        <v>1234.0502127659574</v>
      </c>
      <c r="Y79" s="662">
        <v>2029</v>
      </c>
    </row>
    <row r="80" spans="1:29">
      <c r="A80" s="470">
        <v>43580</v>
      </c>
      <c r="B80" s="469" t="s">
        <v>17572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1170</v>
      </c>
      <c r="V80" s="466">
        <v>59</v>
      </c>
      <c r="W80" s="473">
        <f t="shared" si="8"/>
        <v>5.0427350427350429E-2</v>
      </c>
      <c r="X80" s="467">
        <f t="shared" si="7"/>
        <v>1229.0504273504273</v>
      </c>
      <c r="Y80" s="662">
        <v>2039</v>
      </c>
    </row>
    <row r="81" spans="1:29">
      <c r="A81" s="471">
        <v>43613</v>
      </c>
      <c r="B81" s="469" t="s">
        <v>17573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2">
        <v>58</v>
      </c>
      <c r="W81" s="473">
        <f t="shared" si="8"/>
        <v>4.957264957264957E-2</v>
      </c>
      <c r="X81" s="467">
        <f t="shared" si="7"/>
        <v>1228.0495726495726</v>
      </c>
      <c r="Y81" s="662">
        <v>2051</v>
      </c>
    </row>
    <row r="82" spans="1:29">
      <c r="A82" s="471">
        <v>43641</v>
      </c>
      <c r="B82" s="469" t="s">
        <v>17574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1172</v>
      </c>
      <c r="V82" s="473">
        <v>59</v>
      </c>
      <c r="W82" s="473">
        <f t="shared" si="8"/>
        <v>5.0341296928327645E-2</v>
      </c>
      <c r="X82" s="467">
        <f t="shared" si="7"/>
        <v>1231.0503412969283</v>
      </c>
      <c r="Y82" s="662">
        <v>2053</v>
      </c>
    </row>
    <row r="83" spans="1:29">
      <c r="A83" s="471">
        <v>43672</v>
      </c>
      <c r="B83" s="469" t="s">
        <v>17575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8"/>
        <v>5.0341296928327645E-2</v>
      </c>
      <c r="X83" s="467">
        <f t="shared" si="7"/>
        <v>1231.0503412969283</v>
      </c>
      <c r="Y83" s="662">
        <v>2055</v>
      </c>
    </row>
    <row r="84" spans="1:29">
      <c r="A84" s="471">
        <v>43704</v>
      </c>
      <c r="B84" s="469" t="s">
        <v>17576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1176</v>
      </c>
      <c r="V84" s="466">
        <v>59</v>
      </c>
      <c r="W84" s="473">
        <f t="shared" si="8"/>
        <v>5.0170068027210885E-2</v>
      </c>
      <c r="X84" s="467">
        <f t="shared" si="7"/>
        <v>1235.0501700680272</v>
      </c>
      <c r="Y84" s="662">
        <v>2060</v>
      </c>
    </row>
    <row r="85" spans="1:29">
      <c r="A85" s="571">
        <v>43734</v>
      </c>
      <c r="B85" s="469" t="s">
        <v>17577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1175</v>
      </c>
      <c r="V85" s="466">
        <v>59</v>
      </c>
      <c r="W85" s="473">
        <f t="shared" si="8"/>
        <v>5.0212765957446809E-2</v>
      </c>
      <c r="X85" s="467">
        <f t="shared" si="7"/>
        <v>1234.0502127659574</v>
      </c>
      <c r="Y85" s="662">
        <v>2065</v>
      </c>
    </row>
    <row r="86" spans="1:29">
      <c r="A86" s="471">
        <v>43766</v>
      </c>
      <c r="B86" s="469" t="s">
        <v>17578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1170</v>
      </c>
      <c r="V86" s="473">
        <v>58</v>
      </c>
      <c r="W86" s="473">
        <f t="shared" si="8"/>
        <v>4.957264957264957E-2</v>
      </c>
      <c r="X86" s="467">
        <f t="shared" si="7"/>
        <v>1228.0495726495726</v>
      </c>
      <c r="Y86" s="662">
        <v>2066</v>
      </c>
    </row>
    <row r="87" spans="1:29">
      <c r="A87" s="471">
        <v>43795</v>
      </c>
      <c r="B87" s="469" t="s">
        <v>17579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1171</v>
      </c>
      <c r="V87" s="473">
        <v>59</v>
      </c>
      <c r="W87" s="473">
        <f t="shared" si="8"/>
        <v>5.0384286934244238E-2</v>
      </c>
      <c r="X87" s="467">
        <f t="shared" si="7"/>
        <v>1230.0503842869343</v>
      </c>
      <c r="Y87" s="662">
        <v>2112</v>
      </c>
    </row>
    <row r="88" spans="1:29">
      <c r="A88" s="471">
        <v>43825</v>
      </c>
      <c r="B88" s="469" t="s">
        <v>17580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1173</v>
      </c>
      <c r="V88" s="473">
        <v>59</v>
      </c>
      <c r="W88" s="473">
        <f t="shared" si="8"/>
        <v>5.0298380221653879E-2</v>
      </c>
      <c r="X88" s="467">
        <f t="shared" si="7"/>
        <v>1232.0502983802216</v>
      </c>
      <c r="Y88" s="662">
        <v>2245</v>
      </c>
    </row>
    <row r="89" spans="1:29" s="416" customFormat="1">
      <c r="A89" s="474"/>
      <c r="B89" s="460"/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759">
        <f>U89+V89</f>
        <v>59707</v>
      </c>
      <c r="U89" s="465">
        <f>SUM(U53:U88)</f>
        <v>56861</v>
      </c>
      <c r="V89" s="465">
        <f>SUM(V53:V88)</f>
        <v>2846</v>
      </c>
      <c r="W89" s="465">
        <f>SUM(W53:W88)</f>
        <v>1.8022517667419038</v>
      </c>
      <c r="X89" s="467">
        <f t="shared" si="7"/>
        <v>59708.802251766741</v>
      </c>
      <c r="Y89" s="415"/>
      <c r="AB89" s="415"/>
      <c r="AC89" s="415"/>
    </row>
    <row r="90" spans="1:29" s="416" customFormat="1">
      <c r="A90" s="475">
        <v>43496</v>
      </c>
      <c r="B90" s="460" t="s">
        <v>17539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153</v>
      </c>
      <c r="V90" s="472">
        <v>8</v>
      </c>
      <c r="W90" s="476">
        <v>28</v>
      </c>
      <c r="X90" s="467">
        <f t="shared" si="7"/>
        <v>189</v>
      </c>
      <c r="Y90" s="451"/>
      <c r="AB90" s="415"/>
      <c r="AC90" s="415"/>
    </row>
    <row r="91" spans="1:29" s="416" customFormat="1">
      <c r="A91" s="468">
        <v>43567</v>
      </c>
      <c r="B91" s="469" t="s">
        <v>17540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144</v>
      </c>
      <c r="V91" s="466">
        <v>7</v>
      </c>
      <c r="W91" s="466">
        <v>17</v>
      </c>
      <c r="X91" s="467">
        <f t="shared" si="7"/>
        <v>168</v>
      </c>
      <c r="Y91" s="415"/>
      <c r="AB91" s="415"/>
      <c r="AC91" s="415"/>
    </row>
    <row r="92" spans="1:29" s="416" customFormat="1">
      <c r="A92" s="470">
        <v>43619</v>
      </c>
      <c r="B92" s="469" t="s">
        <v>17541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149</v>
      </c>
      <c r="V92" s="473">
        <v>7</v>
      </c>
      <c r="W92" s="473">
        <v>22</v>
      </c>
      <c r="X92" s="467">
        <f t="shared" si="7"/>
        <v>178</v>
      </c>
      <c r="Y92" s="415"/>
      <c r="AB92" s="415"/>
      <c r="AC92" s="415"/>
    </row>
    <row r="93" spans="1:29" s="416" customFormat="1">
      <c r="A93" s="470">
        <v>43670</v>
      </c>
      <c r="B93" s="469" t="s">
        <v>17542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66">
        <v>7</v>
      </c>
      <c r="W93" s="466">
        <v>22</v>
      </c>
      <c r="X93" s="467">
        <f t="shared" si="7"/>
        <v>178</v>
      </c>
      <c r="Y93" s="415"/>
      <c r="AB93" s="415"/>
      <c r="AC93" s="415"/>
    </row>
    <row r="94" spans="1:29" s="416" customFormat="1">
      <c r="A94" s="470">
        <v>43734</v>
      </c>
      <c r="B94" s="469" t="s">
        <v>17543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153</v>
      </c>
      <c r="V94" s="466">
        <v>8</v>
      </c>
      <c r="W94" s="466">
        <v>28</v>
      </c>
      <c r="X94" s="467">
        <f t="shared" si="7"/>
        <v>189</v>
      </c>
      <c r="Y94" s="415"/>
      <c r="AB94" s="415"/>
      <c r="AC94" s="415"/>
    </row>
    <row r="95" spans="1:29" s="416" customFormat="1">
      <c r="A95" s="470">
        <v>43796</v>
      </c>
      <c r="B95" s="469" t="s">
        <v>17544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149</v>
      </c>
      <c r="V95" s="473">
        <v>7</v>
      </c>
      <c r="W95" s="473">
        <v>22</v>
      </c>
      <c r="X95" s="467">
        <f t="shared" si="7"/>
        <v>178</v>
      </c>
      <c r="Y95" s="415"/>
      <c r="AB95" s="415"/>
      <c r="AC95" s="415"/>
    </row>
    <row r="96" spans="1:29" s="416" customFormat="1">
      <c r="A96" s="474"/>
      <c r="B96" s="460"/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>
        <f>U96+V96</f>
        <v>941</v>
      </c>
      <c r="U96" s="465">
        <f>SUM(U90:U95)</f>
        <v>897</v>
      </c>
      <c r="V96" s="465">
        <f>SUM(V90:V95)</f>
        <v>44</v>
      </c>
      <c r="W96" s="465">
        <f>SUM(W90:W95)</f>
        <v>139</v>
      </c>
      <c r="X96" s="467">
        <f t="shared" si="7"/>
        <v>1080</v>
      </c>
      <c r="Y96" s="415"/>
      <c r="AB96" s="415"/>
      <c r="AC96" s="415"/>
    </row>
    <row r="97" spans="1:29" s="416" customFormat="1">
      <c r="A97" s="477">
        <v>43496</v>
      </c>
      <c r="B97" s="460" t="s">
        <v>17533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1582</v>
      </c>
      <c r="V97" s="472">
        <v>79</v>
      </c>
      <c r="W97" s="476"/>
      <c r="X97" s="467">
        <f t="shared" si="7"/>
        <v>1661</v>
      </c>
      <c r="Y97" s="451"/>
      <c r="AB97" s="415"/>
      <c r="AC97" s="415"/>
    </row>
    <row r="98" spans="1:29" s="416" customFormat="1">
      <c r="A98" s="468">
        <v>43571</v>
      </c>
      <c r="B98" s="469" t="s">
        <v>17534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1215</v>
      </c>
      <c r="V98" s="466">
        <v>61</v>
      </c>
      <c r="W98" s="466"/>
      <c r="X98" s="467">
        <f t="shared" si="7"/>
        <v>1276</v>
      </c>
      <c r="Y98" s="415"/>
      <c r="AB98" s="415"/>
      <c r="AC98" s="415"/>
    </row>
    <row r="99" spans="1:29" s="416" customFormat="1">
      <c r="A99" s="470">
        <v>43633</v>
      </c>
      <c r="B99" s="469" t="s">
        <v>17535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1618</v>
      </c>
      <c r="V99" s="473">
        <v>81</v>
      </c>
      <c r="W99" s="473"/>
      <c r="X99" s="467">
        <f t="shared" si="7"/>
        <v>1699</v>
      </c>
      <c r="Y99" s="415"/>
      <c r="AB99" s="415"/>
      <c r="AC99" s="415"/>
    </row>
    <row r="100" spans="1:29" s="416" customFormat="1">
      <c r="A100" s="470">
        <v>43696</v>
      </c>
      <c r="B100" s="469" t="s">
        <v>17536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2394</v>
      </c>
      <c r="V100" s="466">
        <v>120</v>
      </c>
      <c r="W100" s="466"/>
      <c r="X100" s="467">
        <f t="shared" si="7"/>
        <v>2514</v>
      </c>
      <c r="Y100" s="415"/>
      <c r="AB100" s="415"/>
      <c r="AC100" s="415"/>
    </row>
    <row r="101" spans="1:29" s="416" customFormat="1">
      <c r="A101" s="470">
        <v>43754</v>
      </c>
      <c r="B101" s="469" t="s">
        <v>17537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2915</v>
      </c>
      <c r="V101" s="466">
        <v>146</v>
      </c>
      <c r="W101" s="466"/>
      <c r="X101" s="467">
        <f t="shared" si="7"/>
        <v>3061</v>
      </c>
      <c r="Y101" s="415"/>
      <c r="AB101" s="415"/>
      <c r="AC101" s="415"/>
    </row>
    <row r="102" spans="1:29" s="416" customFormat="1">
      <c r="A102" s="470">
        <v>43815</v>
      </c>
      <c r="B102" s="469" t="s">
        <v>17538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1912</v>
      </c>
      <c r="V102" s="473">
        <v>96</v>
      </c>
      <c r="W102" s="473"/>
      <c r="X102" s="467">
        <f t="shared" si="7"/>
        <v>2008</v>
      </c>
      <c r="Y102" s="415"/>
      <c r="AB102" s="415"/>
      <c r="AC102" s="415"/>
    </row>
    <row r="103" spans="1:29" s="416" customFormat="1">
      <c r="A103" s="474"/>
      <c r="B103" s="460"/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>
        <f>U103+V103</f>
        <v>12219</v>
      </c>
      <c r="U103" s="465">
        <f>SUM(U97:U102)</f>
        <v>11636</v>
      </c>
      <c r="V103" s="465">
        <f>SUM(V97:V102)</f>
        <v>583</v>
      </c>
      <c r="W103" s="465">
        <f>SUM(W97:W102)</f>
        <v>0</v>
      </c>
      <c r="X103" s="467">
        <f t="shared" si="7"/>
        <v>12219</v>
      </c>
      <c r="Y103" s="415"/>
      <c r="AB103" s="415"/>
      <c r="AC103" s="415"/>
    </row>
    <row r="104" spans="1:29" s="416" customFormat="1">
      <c r="A104" s="442"/>
      <c r="B104" s="413"/>
      <c r="C104" s="442"/>
      <c r="D104" s="441"/>
      <c r="E104" s="442"/>
      <c r="F104" s="443"/>
      <c r="G104" s="442"/>
      <c r="H104" s="444"/>
      <c r="I104" s="442"/>
      <c r="J104" s="444"/>
      <c r="K104" s="442"/>
      <c r="L104" s="444"/>
      <c r="M104" s="445"/>
      <c r="N104" s="444"/>
      <c r="S104" s="416" t="s">
        <v>594</v>
      </c>
      <c r="U104" s="416">
        <f>U89+U96+U103</f>
        <v>69394</v>
      </c>
      <c r="V104" s="416">
        <f>V89+V96+V103</f>
        <v>3473</v>
      </c>
      <c r="W104" s="416">
        <f>W89+W96+W103</f>
        <v>140.8022517667419</v>
      </c>
      <c r="X104" s="467">
        <f t="shared" si="7"/>
        <v>73007.802251766741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78" t="s">
        <v>17582</v>
      </c>
      <c r="U105" s="416">
        <f>U104+U19+U1-U3</f>
        <v>207971.21142857143</v>
      </c>
      <c r="V105" s="479">
        <f>V104+V19+V1-V3</f>
        <v>10401</v>
      </c>
      <c r="W105" s="479"/>
      <c r="X105" s="619">
        <f t="shared" si="7"/>
        <v>218372.21142857143</v>
      </c>
      <c r="Y105" s="415"/>
      <c r="Z105" s="681">
        <f>16361-V105</f>
        <v>5960</v>
      </c>
      <c r="AB105" s="415"/>
      <c r="AC105" s="415"/>
    </row>
    <row r="107" spans="1:29">
      <c r="S107" s="478" t="s">
        <v>8391</v>
      </c>
      <c r="U107" s="451">
        <v>207971</v>
      </c>
      <c r="V107" s="451">
        <v>10401</v>
      </c>
    </row>
    <row r="108" spans="1:29">
      <c r="U108" s="681">
        <f>U105-U107</f>
        <v>0.21142857143422589</v>
      </c>
      <c r="V108" s="416">
        <f>V105-V107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5"/>
  <cols>
    <col min="1" max="1" width="11.875" style="509" customWidth="1"/>
    <col min="2" max="2" width="12.625" style="503" customWidth="1"/>
    <col min="3" max="3" width="10.125" style="503" customWidth="1"/>
    <col min="4" max="4" width="7.625" style="503" bestFit="1" customWidth="1"/>
    <col min="5" max="5" width="12.625" style="503" bestFit="1" customWidth="1"/>
    <col min="6" max="6" width="16.5" style="503" bestFit="1" customWidth="1"/>
    <col min="7" max="7" width="9.125" style="503" bestFit="1" customWidth="1"/>
    <col min="8" max="8" width="7.125" style="503" bestFit="1" customWidth="1"/>
    <col min="9" max="9" width="5.125" style="503" bestFit="1" customWidth="1"/>
    <col min="10" max="16384" width="8" style="503"/>
  </cols>
  <sheetData>
    <row r="1" spans="1:9">
      <c r="A1" s="501" t="s">
        <v>12755</v>
      </c>
      <c r="B1" s="502"/>
      <c r="C1" s="502"/>
      <c r="D1" s="502"/>
      <c r="E1" s="502"/>
      <c r="F1" s="502"/>
      <c r="G1" s="502"/>
      <c r="H1" s="502"/>
      <c r="I1" s="502"/>
    </row>
    <row r="2" spans="1:9">
      <c r="A2" s="504" t="s">
        <v>241</v>
      </c>
      <c r="B2" s="505" t="s">
        <v>1373</v>
      </c>
      <c r="C2" s="505" t="s">
        <v>3797</v>
      </c>
      <c r="D2" s="505" t="s">
        <v>2970</v>
      </c>
      <c r="E2" s="505" t="s">
        <v>3798</v>
      </c>
      <c r="G2" s="505"/>
      <c r="I2" s="506"/>
    </row>
    <row r="3" spans="1:9">
      <c r="A3" s="503"/>
      <c r="B3" s="507" t="s">
        <v>282</v>
      </c>
      <c r="C3" s="508">
        <v>14</v>
      </c>
      <c r="D3" s="508">
        <f t="shared" ref="D3:D11" si="0">E3/C3</f>
        <v>2582.9285714285716</v>
      </c>
      <c r="E3" s="508">
        <v>36161</v>
      </c>
      <c r="F3" s="508"/>
      <c r="I3" s="506"/>
    </row>
    <row r="4" spans="1:9">
      <c r="B4" s="507" t="s">
        <v>897</v>
      </c>
      <c r="C4" s="508">
        <v>12</v>
      </c>
      <c r="D4" s="508">
        <f t="shared" si="0"/>
        <v>2787.5833333333335</v>
      </c>
      <c r="E4" s="508">
        <v>33451</v>
      </c>
      <c r="F4" s="508"/>
      <c r="I4" s="506"/>
    </row>
    <row r="5" spans="1:9">
      <c r="B5" s="507" t="s">
        <v>283</v>
      </c>
      <c r="C5" s="508">
        <v>13</v>
      </c>
      <c r="D5" s="508">
        <f t="shared" si="0"/>
        <v>1512.1538461538462</v>
      </c>
      <c r="E5" s="508">
        <v>19658</v>
      </c>
      <c r="F5" s="508"/>
      <c r="I5" s="506"/>
    </row>
    <row r="6" spans="1:9">
      <c r="A6" s="503"/>
      <c r="B6" s="510" t="s">
        <v>1</v>
      </c>
      <c r="C6" s="508">
        <v>20</v>
      </c>
      <c r="D6" s="508">
        <f t="shared" si="0"/>
        <v>2838.4</v>
      </c>
      <c r="E6" s="508">
        <v>56768</v>
      </c>
      <c r="F6" s="508"/>
      <c r="I6" s="506"/>
    </row>
    <row r="7" spans="1:9">
      <c r="A7" s="503"/>
      <c r="B7" s="507" t="s">
        <v>900</v>
      </c>
      <c r="C7" s="508">
        <v>27</v>
      </c>
      <c r="D7" s="508">
        <f t="shared" si="0"/>
        <v>595.74074074074076</v>
      </c>
      <c r="E7" s="508">
        <v>16085</v>
      </c>
      <c r="F7" s="508"/>
      <c r="I7" s="506"/>
    </row>
    <row r="8" spans="1:9">
      <c r="A8" s="503"/>
      <c r="B8" s="510" t="s">
        <v>3821</v>
      </c>
      <c r="C8" s="508">
        <v>24</v>
      </c>
      <c r="D8" s="508">
        <f t="shared" si="0"/>
        <v>278.83333333333331</v>
      </c>
      <c r="E8" s="508">
        <v>6692</v>
      </c>
      <c r="F8" s="508"/>
      <c r="I8" s="506"/>
    </row>
    <row r="9" spans="1:9">
      <c r="A9" s="503"/>
      <c r="B9" s="510" t="s">
        <v>1452</v>
      </c>
      <c r="C9" s="508">
        <v>13</v>
      </c>
      <c r="D9" s="508">
        <f t="shared" si="0"/>
        <v>1552.2307692307693</v>
      </c>
      <c r="E9" s="508">
        <v>20179</v>
      </c>
      <c r="F9" s="508"/>
      <c r="I9" s="506"/>
    </row>
    <row r="10" spans="1:9">
      <c r="A10" s="503"/>
      <c r="B10" s="510" t="s">
        <v>1453</v>
      </c>
      <c r="C10" s="508">
        <v>8</v>
      </c>
      <c r="D10" s="508">
        <f t="shared" si="0"/>
        <v>2010.375</v>
      </c>
      <c r="E10" s="508">
        <v>16083</v>
      </c>
      <c r="F10" s="508"/>
      <c r="I10" s="506"/>
    </row>
    <row r="11" spans="1:9">
      <c r="A11" s="503"/>
      <c r="B11" s="510" t="s">
        <v>3756</v>
      </c>
      <c r="C11" s="508">
        <v>4</v>
      </c>
      <c r="D11" s="508">
        <f t="shared" si="0"/>
        <v>631.75</v>
      </c>
      <c r="E11" s="688">
        <f>2356+171</f>
        <v>2527</v>
      </c>
      <c r="F11" s="508"/>
      <c r="I11" s="506"/>
    </row>
    <row r="12" spans="1:9">
      <c r="B12" s="511" t="s">
        <v>2986</v>
      </c>
      <c r="C12" s="512"/>
      <c r="D12" s="513" t="s">
        <v>2379</v>
      </c>
      <c r="E12" s="514">
        <f>SUM(E3:E11)</f>
        <v>207604</v>
      </c>
      <c r="F12" s="645"/>
      <c r="I12" s="506"/>
    </row>
    <row r="13" spans="1:9">
      <c r="A13" s="501" t="s">
        <v>8338</v>
      </c>
      <c r="B13" s="502"/>
      <c r="C13" s="502"/>
      <c r="D13" s="502"/>
      <c r="E13" s="502"/>
      <c r="F13" s="502"/>
      <c r="G13" s="502"/>
      <c r="H13" s="502"/>
      <c r="I13" s="502"/>
    </row>
    <row r="14" spans="1:9">
      <c r="A14" s="504" t="s">
        <v>241</v>
      </c>
      <c r="B14" s="505" t="s">
        <v>1373</v>
      </c>
      <c r="C14" s="505" t="s">
        <v>3797</v>
      </c>
      <c r="D14" s="505" t="s">
        <v>2970</v>
      </c>
      <c r="E14" s="505" t="s">
        <v>3798</v>
      </c>
      <c r="G14" s="505"/>
      <c r="I14" s="506"/>
    </row>
    <row r="15" spans="1:9">
      <c r="A15" s="503"/>
      <c r="B15" s="507" t="s">
        <v>282</v>
      </c>
      <c r="C15" s="508">
        <v>16</v>
      </c>
      <c r="D15" s="508">
        <f t="shared" ref="D15:D23" si="1">E15/C15</f>
        <v>2348.8125</v>
      </c>
      <c r="E15" s="508">
        <v>37581</v>
      </c>
      <c r="F15" s="508"/>
      <c r="I15" s="506"/>
    </row>
    <row r="16" spans="1:9">
      <c r="B16" s="507" t="s">
        <v>897</v>
      </c>
      <c r="C16" s="508">
        <v>13</v>
      </c>
      <c r="D16" s="508">
        <f t="shared" si="1"/>
        <v>2693.8461538461538</v>
      </c>
      <c r="E16" s="508">
        <v>35020</v>
      </c>
      <c r="F16" s="508"/>
      <c r="I16" s="506"/>
    </row>
    <row r="17" spans="1:9">
      <c r="B17" s="507" t="s">
        <v>283</v>
      </c>
      <c r="C17" s="508">
        <v>12</v>
      </c>
      <c r="D17" s="508">
        <f t="shared" si="1"/>
        <v>1149.9166666666667</v>
      </c>
      <c r="E17" s="508">
        <v>13799</v>
      </c>
      <c r="F17" s="508"/>
      <c r="I17" s="506"/>
    </row>
    <row r="18" spans="1:9">
      <c r="A18" s="503"/>
      <c r="B18" s="510" t="s">
        <v>1</v>
      </c>
      <c r="C18" s="508">
        <v>19</v>
      </c>
      <c r="D18" s="508">
        <f t="shared" si="1"/>
        <v>3031.6315789473683</v>
      </c>
      <c r="E18" s="508">
        <v>57601</v>
      </c>
      <c r="F18" s="508"/>
      <c r="I18" s="506"/>
    </row>
    <row r="19" spans="1:9">
      <c r="A19" s="503"/>
      <c r="B19" s="507" t="s">
        <v>900</v>
      </c>
      <c r="C19" s="508">
        <v>32</v>
      </c>
      <c r="D19" s="508">
        <f t="shared" si="1"/>
        <v>525.96875</v>
      </c>
      <c r="E19" s="508">
        <v>16831</v>
      </c>
      <c r="F19" s="508"/>
      <c r="I19" s="506"/>
    </row>
    <row r="20" spans="1:9">
      <c r="A20" s="503"/>
      <c r="B20" s="510" t="s">
        <v>3821</v>
      </c>
      <c r="C20" s="508">
        <v>32</v>
      </c>
      <c r="D20" s="508">
        <f t="shared" si="1"/>
        <v>274.125</v>
      </c>
      <c r="E20" s="508">
        <v>8772</v>
      </c>
      <c r="F20" s="508"/>
      <c r="I20" s="506"/>
    </row>
    <row r="21" spans="1:9">
      <c r="A21" s="503"/>
      <c r="B21" s="510" t="s">
        <v>1452</v>
      </c>
      <c r="C21" s="508">
        <v>14</v>
      </c>
      <c r="D21" s="508">
        <f t="shared" si="1"/>
        <v>1380.1428571428571</v>
      </c>
      <c r="E21" s="508">
        <v>19322</v>
      </c>
      <c r="F21" s="508"/>
      <c r="I21" s="506"/>
    </row>
    <row r="22" spans="1:9">
      <c r="A22" s="503"/>
      <c r="B22" s="510" t="s">
        <v>1453</v>
      </c>
      <c r="C22" s="508">
        <v>11</v>
      </c>
      <c r="D22" s="508">
        <f t="shared" si="1"/>
        <v>2206.818181818182</v>
      </c>
      <c r="E22" s="508">
        <v>24275</v>
      </c>
      <c r="F22" s="508"/>
      <c r="I22" s="506"/>
    </row>
    <row r="23" spans="1:9">
      <c r="A23" s="503"/>
      <c r="B23" s="510" t="s">
        <v>3756</v>
      </c>
      <c r="C23" s="508">
        <v>10</v>
      </c>
      <c r="D23" s="508">
        <f t="shared" si="1"/>
        <v>1408.1</v>
      </c>
      <c r="E23" s="508">
        <f>13864+185+33-1</f>
        <v>14081</v>
      </c>
      <c r="F23" s="508"/>
      <c r="I23" s="506"/>
    </row>
    <row r="24" spans="1:9">
      <c r="B24" s="511" t="s">
        <v>2986</v>
      </c>
      <c r="C24" s="512"/>
      <c r="D24" s="513" t="s">
        <v>2379</v>
      </c>
      <c r="E24" s="514">
        <f>SUM(E15:E23)</f>
        <v>227282</v>
      </c>
      <c r="F24" s="645"/>
      <c r="I24" s="506"/>
    </row>
    <row r="25" spans="1:9">
      <c r="A25" s="501" t="s">
        <v>4830</v>
      </c>
      <c r="B25" s="502"/>
      <c r="C25" s="502"/>
      <c r="D25" s="502"/>
      <c r="E25" s="502"/>
      <c r="F25" s="502"/>
      <c r="G25" s="502"/>
      <c r="H25" s="502"/>
      <c r="I25" s="502"/>
    </row>
    <row r="26" spans="1:9">
      <c r="A26" s="504" t="s">
        <v>241</v>
      </c>
      <c r="B26" s="505" t="s">
        <v>1373</v>
      </c>
      <c r="C26" s="505" t="s">
        <v>3797</v>
      </c>
      <c r="D26" s="505" t="s">
        <v>2970</v>
      </c>
      <c r="E26" s="505" t="s">
        <v>3798</v>
      </c>
      <c r="G26" s="505"/>
      <c r="I26" s="506"/>
    </row>
    <row r="27" spans="1:9">
      <c r="A27" s="503"/>
      <c r="B27" s="507" t="s">
        <v>282</v>
      </c>
      <c r="C27" s="508">
        <v>13</v>
      </c>
      <c r="D27" s="508">
        <f t="shared" ref="D27:D35" si="2">E27/C27</f>
        <v>2189.5384615384614</v>
      </c>
      <c r="E27" s="508">
        <v>28464</v>
      </c>
      <c r="F27" s="508"/>
      <c r="I27" s="506"/>
    </row>
    <row r="28" spans="1:9">
      <c r="B28" s="507" t="s">
        <v>897</v>
      </c>
      <c r="C28" s="508">
        <v>14</v>
      </c>
      <c r="D28" s="508">
        <f t="shared" si="2"/>
        <v>2289.8571428571427</v>
      </c>
      <c r="E28" s="508">
        <v>32058</v>
      </c>
      <c r="F28" s="508"/>
      <c r="I28" s="506"/>
    </row>
    <row r="29" spans="1:9">
      <c r="B29" s="507" t="s">
        <v>283</v>
      </c>
      <c r="C29" s="508">
        <v>15</v>
      </c>
      <c r="D29" s="508">
        <f t="shared" si="2"/>
        <v>828.26666666666665</v>
      </c>
      <c r="E29" s="508">
        <v>12424</v>
      </c>
      <c r="F29" s="508"/>
      <c r="I29" s="506"/>
    </row>
    <row r="30" spans="1:9">
      <c r="A30" s="503"/>
      <c r="B30" s="510" t="s">
        <v>1</v>
      </c>
      <c r="C30" s="508">
        <v>17</v>
      </c>
      <c r="D30" s="508">
        <f t="shared" si="2"/>
        <v>3197.294117647059</v>
      </c>
      <c r="E30" s="508">
        <v>54354</v>
      </c>
      <c r="F30" s="508"/>
      <c r="I30" s="506"/>
    </row>
    <row r="31" spans="1:9">
      <c r="A31" s="503"/>
      <c r="B31" s="507" t="s">
        <v>900</v>
      </c>
      <c r="C31" s="508">
        <v>29</v>
      </c>
      <c r="D31" s="508">
        <f t="shared" si="2"/>
        <v>492.9655172413793</v>
      </c>
      <c r="E31" s="508">
        <v>14296</v>
      </c>
      <c r="F31" s="508"/>
      <c r="I31" s="506"/>
    </row>
    <row r="32" spans="1:9">
      <c r="A32" s="503"/>
      <c r="B32" s="510" t="s">
        <v>3821</v>
      </c>
      <c r="C32" s="508">
        <v>22</v>
      </c>
      <c r="D32" s="508">
        <f t="shared" si="2"/>
        <v>254.63636363636363</v>
      </c>
      <c r="E32" s="508">
        <v>5602</v>
      </c>
      <c r="F32" s="508"/>
      <c r="I32" s="506"/>
    </row>
    <row r="33" spans="1:9">
      <c r="A33" s="503"/>
      <c r="B33" s="510" t="s">
        <v>1452</v>
      </c>
      <c r="C33" s="508">
        <v>12</v>
      </c>
      <c r="D33" s="508">
        <f t="shared" si="2"/>
        <v>1377.8333333333333</v>
      </c>
      <c r="E33" s="508">
        <v>16534</v>
      </c>
      <c r="F33" s="508"/>
      <c r="I33" s="506"/>
    </row>
    <row r="34" spans="1:9">
      <c r="A34" s="503"/>
      <c r="B34" s="510" t="s">
        <v>1453</v>
      </c>
      <c r="C34" s="508">
        <v>12</v>
      </c>
      <c r="D34" s="508">
        <f t="shared" si="2"/>
        <v>2057.0833333333335</v>
      </c>
      <c r="E34" s="508">
        <v>24685</v>
      </c>
      <c r="F34" s="508"/>
      <c r="I34" s="506"/>
    </row>
    <row r="35" spans="1:9">
      <c r="A35" s="503"/>
      <c r="B35" s="510" t="s">
        <v>3756</v>
      </c>
      <c r="C35" s="508">
        <v>1</v>
      </c>
      <c r="D35" s="508">
        <f t="shared" si="2"/>
        <v>1513</v>
      </c>
      <c r="E35" s="508">
        <v>1513</v>
      </c>
      <c r="F35" s="508"/>
      <c r="I35" s="506"/>
    </row>
    <row r="36" spans="1:9">
      <c r="B36" s="511" t="s">
        <v>2986</v>
      </c>
      <c r="C36" s="512"/>
      <c r="D36" s="513" t="s">
        <v>2379</v>
      </c>
      <c r="E36" s="514">
        <f>SUM(E27:E35)</f>
        <v>189930</v>
      </c>
      <c r="I36" s="506"/>
    </row>
    <row r="37" spans="1:9">
      <c r="A37" s="501" t="s">
        <v>4441</v>
      </c>
      <c r="B37" s="502"/>
      <c r="C37" s="502"/>
      <c r="D37" s="502"/>
      <c r="E37" s="502"/>
      <c r="F37" s="502"/>
      <c r="G37" s="502"/>
      <c r="H37" s="502"/>
      <c r="I37" s="502"/>
    </row>
    <row r="38" spans="1:9">
      <c r="A38" s="504" t="s">
        <v>241</v>
      </c>
      <c r="B38" s="505" t="s">
        <v>1373</v>
      </c>
      <c r="C38" s="505" t="s">
        <v>3797</v>
      </c>
      <c r="D38" s="505" t="s">
        <v>2970</v>
      </c>
      <c r="E38" s="505" t="s">
        <v>3798</v>
      </c>
      <c r="G38" s="505"/>
      <c r="I38" s="506"/>
    </row>
    <row r="39" spans="1:9">
      <c r="A39" s="503"/>
      <c r="B39" s="507" t="s">
        <v>282</v>
      </c>
      <c r="C39" s="508">
        <v>15</v>
      </c>
      <c r="D39" s="508">
        <f t="shared" ref="D39:D47" si="3">E39/C39</f>
        <v>1887.8</v>
      </c>
      <c r="E39" s="508">
        <v>28317</v>
      </c>
      <c r="F39" s="508"/>
      <c r="I39" s="506"/>
    </row>
    <row r="40" spans="1:9">
      <c r="B40" s="507" t="s">
        <v>897</v>
      </c>
      <c r="C40" s="508">
        <v>16</v>
      </c>
      <c r="D40" s="508">
        <f t="shared" si="3"/>
        <v>1913.25</v>
      </c>
      <c r="E40" s="508">
        <v>30612</v>
      </c>
      <c r="F40" s="508"/>
      <c r="I40" s="506"/>
    </row>
    <row r="41" spans="1:9">
      <c r="B41" s="507" t="s">
        <v>283</v>
      </c>
      <c r="C41" s="508">
        <v>18</v>
      </c>
      <c r="D41" s="508">
        <f t="shared" si="3"/>
        <v>1002</v>
      </c>
      <c r="E41" s="508">
        <v>18036</v>
      </c>
      <c r="F41" s="508"/>
      <c r="I41" s="506"/>
    </row>
    <row r="42" spans="1:9">
      <c r="A42" s="503"/>
      <c r="B42" s="510" t="s">
        <v>1</v>
      </c>
      <c r="C42" s="508">
        <v>28</v>
      </c>
      <c r="D42" s="508">
        <f t="shared" si="3"/>
        <v>2818.4642857142858</v>
      </c>
      <c r="E42" s="508">
        <v>78917</v>
      </c>
      <c r="F42" s="508"/>
      <c r="I42" s="506"/>
    </row>
    <row r="43" spans="1:9">
      <c r="A43" s="503"/>
      <c r="B43" s="507" t="s">
        <v>900</v>
      </c>
      <c r="C43" s="508">
        <v>36</v>
      </c>
      <c r="D43" s="508">
        <f t="shared" si="3"/>
        <v>432.36111111111109</v>
      </c>
      <c r="E43" s="508">
        <v>15565</v>
      </c>
      <c r="F43" s="508"/>
      <c r="I43" s="506"/>
    </row>
    <row r="44" spans="1:9">
      <c r="A44" s="503"/>
      <c r="B44" s="510" t="s">
        <v>3821</v>
      </c>
      <c r="C44" s="508">
        <v>32</v>
      </c>
      <c r="D44" s="508">
        <f t="shared" si="3"/>
        <v>221.375</v>
      </c>
      <c r="E44" s="508">
        <v>7084</v>
      </c>
      <c r="F44" s="508"/>
      <c r="I44" s="506"/>
    </row>
    <row r="45" spans="1:9">
      <c r="A45" s="503"/>
      <c r="B45" s="510" t="s">
        <v>1452</v>
      </c>
      <c r="C45" s="508">
        <v>15</v>
      </c>
      <c r="D45" s="508">
        <f t="shared" si="3"/>
        <v>1363.4</v>
      </c>
      <c r="E45" s="508">
        <v>20451</v>
      </c>
      <c r="F45" s="508"/>
      <c r="I45" s="506"/>
    </row>
    <row r="46" spans="1:9">
      <c r="A46" s="503"/>
      <c r="B46" s="510" t="s">
        <v>1453</v>
      </c>
      <c r="C46" s="508">
        <v>16</v>
      </c>
      <c r="D46" s="508">
        <f t="shared" si="3"/>
        <v>2142.375</v>
      </c>
      <c r="E46" s="508">
        <v>34278</v>
      </c>
      <c r="F46" s="508"/>
      <c r="I46" s="506"/>
    </row>
    <row r="47" spans="1:9">
      <c r="A47" s="503"/>
      <c r="B47" s="510" t="s">
        <v>3756</v>
      </c>
      <c r="C47" s="508">
        <v>6</v>
      </c>
      <c r="D47" s="508">
        <f t="shared" si="3"/>
        <v>1222.1666666666667</v>
      </c>
      <c r="E47" s="508">
        <v>7333</v>
      </c>
      <c r="F47" s="508"/>
      <c r="I47" s="506"/>
    </row>
    <row r="48" spans="1:9">
      <c r="B48" s="511" t="s">
        <v>2986</v>
      </c>
      <c r="C48" s="512"/>
      <c r="D48" s="513" t="s">
        <v>2379</v>
      </c>
      <c r="E48" s="514">
        <f>SUM(E39:E47)</f>
        <v>240593</v>
      </c>
      <c r="I48" s="506"/>
    </row>
    <row r="49" spans="1:9">
      <c r="A49" s="502" t="s">
        <v>2614</v>
      </c>
      <c r="B49" s="502"/>
      <c r="C49" s="502"/>
      <c r="D49" s="502"/>
      <c r="E49" s="502"/>
      <c r="F49" s="502"/>
      <c r="G49" s="502"/>
      <c r="H49" s="502"/>
      <c r="I49" s="502"/>
    </row>
    <row r="50" spans="1:9">
      <c r="A50" s="504" t="s">
        <v>241</v>
      </c>
      <c r="B50" s="505" t="s">
        <v>1373</v>
      </c>
      <c r="C50" s="505" t="s">
        <v>3797</v>
      </c>
      <c r="D50" s="505" t="s">
        <v>2970</v>
      </c>
      <c r="E50" s="505" t="s">
        <v>3798</v>
      </c>
      <c r="G50" s="505"/>
      <c r="I50" s="506"/>
    </row>
    <row r="51" spans="1:9">
      <c r="A51" s="503"/>
      <c r="B51" s="507" t="s">
        <v>282</v>
      </c>
      <c r="C51" s="508">
        <v>17</v>
      </c>
      <c r="D51" s="508">
        <f t="shared" ref="D51:D59" si="4">E51/C51</f>
        <v>2613.2352941176468</v>
      </c>
      <c r="E51" s="508">
        <v>44425</v>
      </c>
      <c r="F51" s="508"/>
      <c r="I51" s="506"/>
    </row>
    <row r="52" spans="1:9">
      <c r="B52" s="507" t="s">
        <v>897</v>
      </c>
      <c r="C52" s="508">
        <v>16</v>
      </c>
      <c r="D52" s="508">
        <f t="shared" si="4"/>
        <v>2168.9375</v>
      </c>
      <c r="E52" s="508">
        <v>34703</v>
      </c>
      <c r="F52" s="508"/>
      <c r="I52" s="506"/>
    </row>
    <row r="53" spans="1:9">
      <c r="B53" s="507" t="s">
        <v>283</v>
      </c>
      <c r="C53" s="508">
        <v>21</v>
      </c>
      <c r="D53" s="508">
        <f t="shared" si="4"/>
        <v>1465.047619047619</v>
      </c>
      <c r="E53" s="508">
        <v>30766</v>
      </c>
      <c r="F53" s="508"/>
      <c r="I53" s="506"/>
    </row>
    <row r="54" spans="1:9">
      <c r="A54" s="503"/>
      <c r="B54" s="510" t="s">
        <v>1</v>
      </c>
      <c r="C54" s="508">
        <v>23</v>
      </c>
      <c r="D54" s="508">
        <f t="shared" si="4"/>
        <v>2543.8695652173915</v>
      </c>
      <c r="E54" s="508">
        <v>58509</v>
      </c>
      <c r="F54" s="508"/>
      <c r="I54" s="506"/>
    </row>
    <row r="55" spans="1:9">
      <c r="A55" s="503"/>
      <c r="B55" s="507" t="s">
        <v>900</v>
      </c>
      <c r="C55" s="508">
        <v>40</v>
      </c>
      <c r="D55" s="508">
        <f t="shared" si="4"/>
        <v>538.82500000000005</v>
      </c>
      <c r="E55" s="508">
        <v>21553</v>
      </c>
      <c r="F55" s="508"/>
      <c r="I55" s="506"/>
    </row>
    <row r="56" spans="1:9">
      <c r="A56" s="503"/>
      <c r="B56" s="510" t="s">
        <v>3821</v>
      </c>
      <c r="C56" s="508">
        <v>32</v>
      </c>
      <c r="D56" s="508">
        <f t="shared" si="4"/>
        <v>226.1875</v>
      </c>
      <c r="E56" s="508">
        <v>7238</v>
      </c>
      <c r="F56" s="508"/>
      <c r="I56" s="506"/>
    </row>
    <row r="57" spans="1:9">
      <c r="A57" s="503"/>
      <c r="B57" s="510" t="s">
        <v>1452</v>
      </c>
      <c r="C57" s="508">
        <v>18</v>
      </c>
      <c r="D57" s="508">
        <f t="shared" si="4"/>
        <v>1648.0555555555557</v>
      </c>
      <c r="E57" s="508">
        <v>29665</v>
      </c>
      <c r="F57" s="508"/>
      <c r="I57" s="506"/>
    </row>
    <row r="58" spans="1:9">
      <c r="A58" s="503"/>
      <c r="B58" s="510" t="s">
        <v>1453</v>
      </c>
      <c r="C58" s="508">
        <v>14</v>
      </c>
      <c r="D58" s="508">
        <f t="shared" si="4"/>
        <v>2331.4285714285716</v>
      </c>
      <c r="E58" s="508">
        <v>32640</v>
      </c>
      <c r="F58" s="508"/>
      <c r="I58" s="506"/>
    </row>
    <row r="59" spans="1:9">
      <c r="A59" s="503"/>
      <c r="B59" s="510" t="s">
        <v>3756</v>
      </c>
      <c r="C59" s="508">
        <v>11</v>
      </c>
      <c r="D59" s="508">
        <f t="shared" si="4"/>
        <v>409.36363636363637</v>
      </c>
      <c r="E59" s="508">
        <v>4503</v>
      </c>
      <c r="F59" s="508"/>
      <c r="I59" s="506"/>
    </row>
    <row r="60" spans="1:9">
      <c r="B60" s="511" t="s">
        <v>2986</v>
      </c>
      <c r="C60" s="512"/>
      <c r="D60" s="513" t="s">
        <v>2379</v>
      </c>
      <c r="E60" s="514">
        <f>SUM(E51:E59)</f>
        <v>264002</v>
      </c>
      <c r="I60" s="506"/>
    </row>
    <row r="61" spans="1:9">
      <c r="A61" s="502" t="s">
        <v>1451</v>
      </c>
      <c r="B61" s="502"/>
      <c r="C61" s="502"/>
      <c r="D61" s="502"/>
      <c r="E61" s="502"/>
      <c r="F61" s="502"/>
      <c r="G61" s="502"/>
      <c r="H61" s="502"/>
      <c r="I61" s="502"/>
    </row>
    <row r="62" spans="1:9">
      <c r="A62" s="504" t="s">
        <v>241</v>
      </c>
      <c r="B62" s="505" t="s">
        <v>1373</v>
      </c>
      <c r="C62" s="505" t="s">
        <v>3797</v>
      </c>
      <c r="D62" s="505" t="s">
        <v>2970</v>
      </c>
      <c r="E62" s="505" t="s">
        <v>3798</v>
      </c>
      <c r="G62" s="505"/>
      <c r="I62" s="506"/>
    </row>
    <row r="63" spans="1:9">
      <c r="A63" s="503"/>
      <c r="B63" s="507" t="s">
        <v>282</v>
      </c>
      <c r="C63" s="508">
        <v>15</v>
      </c>
      <c r="D63" s="508">
        <f t="shared" ref="D63:D71" si="5">E63/C63</f>
        <v>1970.9333333333334</v>
      </c>
      <c r="E63" s="508">
        <v>29564</v>
      </c>
      <c r="F63" s="508"/>
      <c r="I63" s="506"/>
    </row>
    <row r="64" spans="1:9">
      <c r="B64" s="507" t="s">
        <v>897</v>
      </c>
      <c r="C64" s="508">
        <v>15</v>
      </c>
      <c r="D64" s="508">
        <f t="shared" si="5"/>
        <v>2568.2666666666669</v>
      </c>
      <c r="E64" s="508">
        <v>38524</v>
      </c>
      <c r="F64" s="508"/>
      <c r="I64" s="506"/>
    </row>
    <row r="65" spans="1:9" s="515" customFormat="1">
      <c r="A65" s="509"/>
      <c r="B65" s="507" t="s">
        <v>283</v>
      </c>
      <c r="C65" s="508">
        <v>14</v>
      </c>
      <c r="D65" s="508">
        <f t="shared" si="5"/>
        <v>937.78571428571433</v>
      </c>
      <c r="E65" s="508">
        <v>13129</v>
      </c>
      <c r="F65" s="508"/>
      <c r="G65" s="503"/>
      <c r="H65" s="503"/>
      <c r="I65" s="506"/>
    </row>
    <row r="66" spans="1:9">
      <c r="A66" s="503"/>
      <c r="B66" s="510" t="s">
        <v>1</v>
      </c>
      <c r="C66" s="508">
        <v>16</v>
      </c>
      <c r="D66" s="508">
        <f t="shared" si="5"/>
        <v>2447.8125</v>
      </c>
      <c r="E66" s="508">
        <v>39165</v>
      </c>
      <c r="F66" s="508"/>
      <c r="I66" s="506"/>
    </row>
    <row r="67" spans="1:9">
      <c r="A67" s="503"/>
      <c r="B67" s="507" t="s">
        <v>900</v>
      </c>
      <c r="C67" s="508">
        <v>22</v>
      </c>
      <c r="D67" s="508">
        <f t="shared" si="5"/>
        <v>573.4545454545455</v>
      </c>
      <c r="E67" s="508">
        <v>12616</v>
      </c>
      <c r="F67" s="508"/>
      <c r="I67" s="506"/>
    </row>
    <row r="68" spans="1:9">
      <c r="A68" s="503"/>
      <c r="B68" s="510" t="s">
        <v>3821</v>
      </c>
      <c r="C68" s="508">
        <v>10</v>
      </c>
      <c r="D68" s="508">
        <f t="shared" si="5"/>
        <v>179</v>
      </c>
      <c r="E68" s="508">
        <v>1790</v>
      </c>
      <c r="F68" s="508"/>
      <c r="I68" s="506"/>
    </row>
    <row r="69" spans="1:9">
      <c r="A69" s="503"/>
      <c r="B69" s="510" t="s">
        <v>1452</v>
      </c>
      <c r="C69" s="508">
        <v>14</v>
      </c>
      <c r="D69" s="508">
        <f t="shared" si="5"/>
        <v>1704.7857142857142</v>
      </c>
      <c r="E69" s="508">
        <v>23867</v>
      </c>
      <c r="F69" s="508"/>
      <c r="I69" s="506"/>
    </row>
    <row r="70" spans="1:9">
      <c r="A70" s="503"/>
      <c r="B70" s="510" t="s">
        <v>1453</v>
      </c>
      <c r="C70" s="508">
        <v>13</v>
      </c>
      <c r="D70" s="508">
        <f t="shared" si="5"/>
        <v>2287.1538461538462</v>
      </c>
      <c r="E70" s="508">
        <v>29733</v>
      </c>
      <c r="F70" s="508"/>
      <c r="I70" s="506"/>
    </row>
    <row r="71" spans="1:9">
      <c r="A71" s="503"/>
      <c r="B71" s="510" t="s">
        <v>3756</v>
      </c>
      <c r="C71" s="508">
        <v>9</v>
      </c>
      <c r="D71" s="508">
        <f t="shared" si="5"/>
        <v>165.77777777777777</v>
      </c>
      <c r="E71" s="508">
        <v>1492</v>
      </c>
      <c r="F71" s="508"/>
      <c r="I71" s="506"/>
    </row>
    <row r="72" spans="1:9">
      <c r="B72" s="511" t="s">
        <v>2986</v>
      </c>
      <c r="C72" s="512"/>
      <c r="D72" s="513" t="s">
        <v>2379</v>
      </c>
      <c r="E72" s="514">
        <f>SUM(E63:E71)</f>
        <v>189880</v>
      </c>
      <c r="I72" s="506"/>
    </row>
    <row r="73" spans="1:9">
      <c r="A73" s="502" t="s">
        <v>1454</v>
      </c>
      <c r="B73" s="502"/>
      <c r="C73" s="502"/>
      <c r="D73" s="502"/>
      <c r="E73" s="502"/>
      <c r="F73" s="502"/>
      <c r="G73" s="502"/>
      <c r="H73" s="502"/>
      <c r="I73" s="502"/>
    </row>
    <row r="74" spans="1:9" s="518" customFormat="1">
      <c r="A74" s="504" t="s">
        <v>241</v>
      </c>
      <c r="B74" s="505" t="s">
        <v>1373</v>
      </c>
      <c r="C74" s="505" t="s">
        <v>3797</v>
      </c>
      <c r="D74" s="505" t="s">
        <v>2970</v>
      </c>
      <c r="E74" s="505" t="s">
        <v>3798</v>
      </c>
      <c r="F74" s="503"/>
      <c r="G74" s="505"/>
      <c r="H74" s="503"/>
      <c r="I74" s="506"/>
    </row>
    <row r="75" spans="1:9">
      <c r="A75" s="503"/>
      <c r="B75" s="507" t="s">
        <v>282</v>
      </c>
      <c r="C75" s="508">
        <v>7</v>
      </c>
      <c r="D75" s="508">
        <f t="shared" ref="D75:D82" si="6">E75/C75</f>
        <v>3016</v>
      </c>
      <c r="E75" s="508">
        <v>21112</v>
      </c>
      <c r="F75" s="508"/>
      <c r="I75" s="506"/>
    </row>
    <row r="76" spans="1:9">
      <c r="B76" s="507" t="s">
        <v>897</v>
      </c>
      <c r="C76" s="508">
        <v>20</v>
      </c>
      <c r="D76" s="508">
        <f t="shared" si="6"/>
        <v>2190.9</v>
      </c>
      <c r="E76" s="508">
        <v>43818</v>
      </c>
      <c r="F76" s="508"/>
      <c r="I76" s="506"/>
    </row>
    <row r="77" spans="1:9">
      <c r="B77" s="507" t="s">
        <v>283</v>
      </c>
      <c r="C77" s="508">
        <v>16</v>
      </c>
      <c r="D77" s="508">
        <f t="shared" si="6"/>
        <v>499.9375</v>
      </c>
      <c r="E77" s="508">
        <v>7999</v>
      </c>
      <c r="F77" s="508"/>
      <c r="I77" s="506"/>
    </row>
    <row r="78" spans="1:9">
      <c r="A78" s="503"/>
      <c r="B78" s="510" t="s">
        <v>1</v>
      </c>
      <c r="C78" s="508">
        <v>20</v>
      </c>
      <c r="D78" s="508">
        <f t="shared" si="6"/>
        <v>2445.0500000000002</v>
      </c>
      <c r="E78" s="508">
        <v>48901</v>
      </c>
      <c r="F78" s="508"/>
      <c r="I78" s="506"/>
    </row>
    <row r="79" spans="1:9">
      <c r="A79" s="503"/>
      <c r="B79" s="507" t="s">
        <v>900</v>
      </c>
      <c r="C79" s="508">
        <v>39</v>
      </c>
      <c r="D79" s="508">
        <f t="shared" si="6"/>
        <v>308.30769230769232</v>
      </c>
      <c r="E79" s="508">
        <v>12024</v>
      </c>
      <c r="F79" s="508"/>
      <c r="I79" s="506"/>
    </row>
    <row r="80" spans="1:9" s="515" customFormat="1">
      <c r="A80" s="503"/>
      <c r="B80" s="510" t="s">
        <v>3821</v>
      </c>
      <c r="C80" s="508">
        <v>11</v>
      </c>
      <c r="D80" s="508">
        <f t="shared" si="6"/>
        <v>163.54545454545453</v>
      </c>
      <c r="E80" s="508">
        <v>1799</v>
      </c>
      <c r="F80" s="508"/>
      <c r="G80" s="503"/>
      <c r="H80" s="503"/>
      <c r="I80" s="506"/>
    </row>
    <row r="81" spans="1:9" s="515" customFormat="1">
      <c r="A81" s="503"/>
      <c r="B81" s="510" t="s">
        <v>1452</v>
      </c>
      <c r="C81" s="508">
        <v>18</v>
      </c>
      <c r="D81" s="508">
        <f t="shared" si="6"/>
        <v>1215.6111111111111</v>
      </c>
      <c r="E81" s="508">
        <v>21881</v>
      </c>
      <c r="F81" s="508"/>
      <c r="G81" s="503"/>
      <c r="H81" s="503"/>
      <c r="I81" s="506"/>
    </row>
    <row r="82" spans="1:9" s="515" customFormat="1">
      <c r="A82" s="503"/>
      <c r="B82" s="510" t="s">
        <v>1453</v>
      </c>
      <c r="C82" s="508">
        <v>9</v>
      </c>
      <c r="D82" s="508">
        <f t="shared" si="6"/>
        <v>2343.8888888888887</v>
      </c>
      <c r="E82" s="508">
        <v>21095</v>
      </c>
      <c r="F82" s="508"/>
      <c r="G82" s="503"/>
      <c r="H82" s="503"/>
      <c r="I82" s="506"/>
    </row>
    <row r="83" spans="1:9" s="515" customFormat="1">
      <c r="A83" s="509"/>
      <c r="B83" s="511" t="s">
        <v>2986</v>
      </c>
      <c r="C83" s="512"/>
      <c r="D83" s="513" t="s">
        <v>2379</v>
      </c>
      <c r="E83" s="514">
        <f>SUM(E75:E82)</f>
        <v>178629</v>
      </c>
      <c r="F83" s="503"/>
      <c r="G83" s="503"/>
      <c r="H83" s="503"/>
      <c r="I83" s="506"/>
    </row>
    <row r="84" spans="1:9" s="515" customFormat="1">
      <c r="A84" s="519" t="s">
        <v>252</v>
      </c>
      <c r="B84" s="519"/>
      <c r="C84" s="519"/>
      <c r="D84" s="519"/>
      <c r="E84" s="519"/>
      <c r="F84" s="519"/>
      <c r="G84" s="519"/>
      <c r="H84" s="519"/>
      <c r="I84" s="519"/>
    </row>
    <row r="85" spans="1:9" s="515" customFormat="1">
      <c r="A85" s="504" t="s">
        <v>241</v>
      </c>
      <c r="B85" s="505" t="s">
        <v>1373</v>
      </c>
      <c r="C85" s="505" t="s">
        <v>3797</v>
      </c>
      <c r="D85" s="505" t="s">
        <v>2970</v>
      </c>
      <c r="E85" s="505" t="s">
        <v>3798</v>
      </c>
      <c r="F85" s="503"/>
      <c r="G85" s="505"/>
      <c r="H85" s="503"/>
      <c r="I85" s="506"/>
    </row>
    <row r="86" spans="1:9" s="515" customFormat="1">
      <c r="A86" s="503"/>
      <c r="B86" s="507" t="s">
        <v>282</v>
      </c>
      <c r="C86" s="508">
        <v>9</v>
      </c>
      <c r="D86" s="508">
        <f t="shared" ref="D86:D94" si="7">E86/C86</f>
        <v>1976.7777777777778</v>
      </c>
      <c r="E86" s="508">
        <v>17791</v>
      </c>
      <c r="F86" s="508"/>
      <c r="G86" s="503"/>
      <c r="H86" s="503"/>
      <c r="I86" s="506"/>
    </row>
    <row r="87" spans="1:9" s="518" customFormat="1">
      <c r="A87" s="509"/>
      <c r="B87" s="507" t="s">
        <v>897</v>
      </c>
      <c r="C87" s="508">
        <v>8</v>
      </c>
      <c r="D87" s="508">
        <f t="shared" si="7"/>
        <v>2277.375</v>
      </c>
      <c r="E87" s="508">
        <v>18219</v>
      </c>
      <c r="F87" s="508"/>
      <c r="G87" s="503"/>
      <c r="H87" s="503"/>
      <c r="I87" s="506"/>
    </row>
    <row r="88" spans="1:9" s="518" customFormat="1">
      <c r="A88" s="509"/>
      <c r="B88" s="507" t="s">
        <v>283</v>
      </c>
      <c r="C88" s="508">
        <v>10</v>
      </c>
      <c r="D88" s="508">
        <f t="shared" si="7"/>
        <v>1027.4000000000001</v>
      </c>
      <c r="E88" s="508">
        <v>10274</v>
      </c>
      <c r="F88" s="508"/>
      <c r="G88" s="503"/>
      <c r="H88" s="503"/>
      <c r="I88" s="506"/>
    </row>
    <row r="89" spans="1:9" s="518" customFormat="1">
      <c r="A89" s="503"/>
      <c r="B89" s="510" t="s">
        <v>1</v>
      </c>
      <c r="C89" s="508">
        <v>19</v>
      </c>
      <c r="D89" s="508">
        <f t="shared" si="7"/>
        <v>1592.5263157894738</v>
      </c>
      <c r="E89" s="508">
        <v>30258</v>
      </c>
      <c r="F89" s="508"/>
      <c r="G89" s="503"/>
      <c r="H89" s="503"/>
      <c r="I89" s="506"/>
    </row>
    <row r="90" spans="1:9" s="516" customFormat="1">
      <c r="A90" s="503"/>
      <c r="B90" s="507" t="s">
        <v>900</v>
      </c>
      <c r="C90" s="508">
        <v>21</v>
      </c>
      <c r="D90" s="508">
        <f t="shared" si="7"/>
        <v>380.95238095238096</v>
      </c>
      <c r="E90" s="508">
        <v>8000</v>
      </c>
      <c r="F90" s="508"/>
      <c r="G90" s="503"/>
      <c r="H90" s="503"/>
      <c r="I90" s="506"/>
    </row>
    <row r="91" spans="1:9" s="516" customFormat="1">
      <c r="A91" s="503"/>
      <c r="B91" s="510" t="s">
        <v>3821</v>
      </c>
      <c r="C91" s="508">
        <v>1</v>
      </c>
      <c r="D91" s="508">
        <f t="shared" si="7"/>
        <v>152.4</v>
      </c>
      <c r="E91" s="508">
        <v>152.4</v>
      </c>
      <c r="F91" s="508"/>
      <c r="G91" s="503"/>
      <c r="H91" s="503"/>
      <c r="I91" s="506"/>
    </row>
    <row r="92" spans="1:9" s="520" customFormat="1">
      <c r="A92" s="503"/>
      <c r="B92" s="510" t="s">
        <v>253</v>
      </c>
      <c r="C92" s="508">
        <v>2</v>
      </c>
      <c r="D92" s="508">
        <f t="shared" si="7"/>
        <v>1133.5</v>
      </c>
      <c r="E92" s="508">
        <v>2267</v>
      </c>
      <c r="F92" s="508"/>
      <c r="G92" s="503"/>
      <c r="H92" s="503"/>
      <c r="I92" s="506"/>
    </row>
    <row r="93" spans="1:9" s="518" customFormat="1">
      <c r="A93" s="503"/>
      <c r="B93" s="510" t="s">
        <v>1452</v>
      </c>
      <c r="C93" s="508">
        <v>12</v>
      </c>
      <c r="D93" s="508">
        <f t="shared" si="7"/>
        <v>1483.25</v>
      </c>
      <c r="E93" s="508">
        <v>17799</v>
      </c>
      <c r="F93" s="508"/>
      <c r="G93" s="503"/>
      <c r="H93" s="503"/>
      <c r="I93" s="506"/>
    </row>
    <row r="94" spans="1:9" s="521" customFormat="1">
      <c r="A94" s="503"/>
      <c r="B94" s="510" t="s">
        <v>1453</v>
      </c>
      <c r="C94" s="508">
        <v>8</v>
      </c>
      <c r="D94" s="508">
        <f t="shared" si="7"/>
        <v>2381</v>
      </c>
      <c r="E94" s="508">
        <v>19048</v>
      </c>
      <c r="F94" s="508"/>
      <c r="G94" s="503"/>
      <c r="H94" s="503"/>
      <c r="I94" s="506"/>
    </row>
    <row r="95" spans="1:9" s="518" customFormat="1">
      <c r="A95" s="509"/>
      <c r="B95" s="511" t="s">
        <v>2986</v>
      </c>
      <c r="C95" s="512"/>
      <c r="D95" s="513" t="s">
        <v>2379</v>
      </c>
      <c r="E95" s="514">
        <f>SUM(E86:E94)</f>
        <v>123808.4</v>
      </c>
      <c r="F95" s="503"/>
      <c r="G95" s="503"/>
      <c r="H95" s="503"/>
      <c r="I95" s="506"/>
    </row>
    <row r="96" spans="1:9" s="516" customFormat="1">
      <c r="A96" s="522" t="s">
        <v>2139</v>
      </c>
      <c r="B96" s="522"/>
      <c r="C96" s="522"/>
      <c r="D96" s="522"/>
      <c r="E96" s="522"/>
      <c r="F96" s="522"/>
      <c r="G96" s="522"/>
      <c r="H96" s="522"/>
      <c r="I96" s="522"/>
    </row>
    <row r="97" spans="1:9" s="516" customFormat="1">
      <c r="A97" s="504" t="s">
        <v>241</v>
      </c>
      <c r="B97" s="505" t="s">
        <v>1373</v>
      </c>
      <c r="C97" s="505" t="s">
        <v>3797</v>
      </c>
      <c r="D97" s="505" t="s">
        <v>2970</v>
      </c>
      <c r="E97" s="505" t="s">
        <v>3798</v>
      </c>
      <c r="F97" s="503"/>
      <c r="G97" s="505"/>
      <c r="H97" s="503"/>
      <c r="I97" s="506"/>
    </row>
    <row r="98" spans="1:9" s="518" customFormat="1">
      <c r="A98" s="503"/>
      <c r="B98" s="507" t="s">
        <v>282</v>
      </c>
      <c r="C98" s="508">
        <v>18</v>
      </c>
      <c r="D98" s="508">
        <f t="shared" ref="D98:D105" si="8">E98/C98</f>
        <v>1815.7222222222222</v>
      </c>
      <c r="E98" s="508">
        <v>32683</v>
      </c>
      <c r="F98" s="508"/>
      <c r="G98" s="503"/>
      <c r="H98" s="503"/>
      <c r="I98" s="506"/>
    </row>
    <row r="99" spans="1:9" s="518" customFormat="1">
      <c r="A99" s="509"/>
      <c r="B99" s="507" t="s">
        <v>897</v>
      </c>
      <c r="C99" s="508">
        <v>18</v>
      </c>
      <c r="D99" s="508">
        <f t="shared" si="8"/>
        <v>1985.7222222222222</v>
      </c>
      <c r="E99" s="508">
        <v>35743</v>
      </c>
      <c r="F99" s="508"/>
      <c r="G99" s="503"/>
      <c r="H99" s="503"/>
      <c r="I99" s="506"/>
    </row>
    <row r="100" spans="1:9" s="518" customFormat="1">
      <c r="A100" s="509"/>
      <c r="B100" s="507" t="s">
        <v>283</v>
      </c>
      <c r="C100" s="508">
        <v>19</v>
      </c>
      <c r="D100" s="508">
        <f t="shared" si="8"/>
        <v>1070.3684210526317</v>
      </c>
      <c r="E100" s="508">
        <v>20337</v>
      </c>
      <c r="F100" s="508"/>
      <c r="G100" s="503"/>
      <c r="H100" s="503"/>
      <c r="I100" s="506"/>
    </row>
    <row r="101" spans="1:9" s="518" customFormat="1">
      <c r="A101" s="503"/>
      <c r="B101" s="510" t="s">
        <v>1</v>
      </c>
      <c r="C101" s="508">
        <v>23</v>
      </c>
      <c r="D101" s="508">
        <f t="shared" si="8"/>
        <v>1599</v>
      </c>
      <c r="E101" s="508">
        <v>36777</v>
      </c>
      <c r="F101" s="508"/>
      <c r="G101" s="503"/>
      <c r="H101" s="503"/>
      <c r="I101" s="506"/>
    </row>
    <row r="102" spans="1:9" s="518" customFormat="1">
      <c r="A102" s="503"/>
      <c r="B102" s="507" t="s">
        <v>900</v>
      </c>
      <c r="C102" s="508">
        <v>38</v>
      </c>
      <c r="D102" s="508">
        <f t="shared" si="8"/>
        <v>294.73684210526318</v>
      </c>
      <c r="E102" s="508">
        <v>11200</v>
      </c>
      <c r="F102" s="508"/>
      <c r="G102" s="503"/>
      <c r="H102" s="503"/>
      <c r="I102" s="506"/>
    </row>
    <row r="103" spans="1:9" s="518" customFormat="1">
      <c r="A103" s="503"/>
      <c r="B103" s="510" t="s">
        <v>3821</v>
      </c>
      <c r="C103" s="508">
        <v>4</v>
      </c>
      <c r="D103" s="508">
        <f t="shared" si="8"/>
        <v>133</v>
      </c>
      <c r="E103" s="508">
        <v>532</v>
      </c>
      <c r="F103" s="508"/>
      <c r="G103" s="503"/>
      <c r="H103" s="503"/>
      <c r="I103" s="506"/>
    </row>
    <row r="104" spans="1:9" s="518" customFormat="1">
      <c r="A104" s="503"/>
      <c r="B104" s="510" t="s">
        <v>1452</v>
      </c>
      <c r="C104" s="508">
        <v>19</v>
      </c>
      <c r="D104" s="508">
        <f t="shared" si="8"/>
        <v>1324.2631578947369</v>
      </c>
      <c r="E104" s="508">
        <v>25161</v>
      </c>
      <c r="F104" s="508"/>
      <c r="G104" s="503"/>
      <c r="H104" s="503"/>
      <c r="I104" s="506"/>
    </row>
    <row r="105" spans="1:9" s="518" customFormat="1">
      <c r="A105" s="503"/>
      <c r="B105" s="510" t="s">
        <v>1453</v>
      </c>
      <c r="C105" s="508">
        <v>13</v>
      </c>
      <c r="D105" s="508">
        <f t="shared" si="8"/>
        <v>2318.6923076923076</v>
      </c>
      <c r="E105" s="508">
        <v>30143</v>
      </c>
      <c r="F105" s="508"/>
      <c r="G105" s="503"/>
      <c r="H105" s="503"/>
      <c r="I105" s="506"/>
    </row>
    <row r="106" spans="1:9" s="518" customFormat="1">
      <c r="A106" s="509"/>
      <c r="B106" s="511" t="s">
        <v>2986</v>
      </c>
      <c r="C106" s="512"/>
      <c r="D106" s="513" t="s">
        <v>2379</v>
      </c>
      <c r="E106" s="514">
        <f>SUM(E98:E105)</f>
        <v>192576</v>
      </c>
      <c r="F106" s="503"/>
      <c r="G106" s="503"/>
      <c r="H106" s="503"/>
      <c r="I106" s="506"/>
    </row>
    <row r="107" spans="1:9" s="518" customFormat="1">
      <c r="A107" s="523" t="s">
        <v>2854</v>
      </c>
      <c r="B107" s="523"/>
      <c r="C107" s="523"/>
      <c r="D107" s="523"/>
      <c r="E107" s="523"/>
      <c r="F107" s="523"/>
      <c r="G107" s="523"/>
      <c r="H107" s="523"/>
      <c r="I107" s="523"/>
    </row>
    <row r="108" spans="1:9" s="518" customFormat="1">
      <c r="A108" s="504" t="s">
        <v>241</v>
      </c>
      <c r="B108" s="505" t="s">
        <v>1373</v>
      </c>
      <c r="C108" s="505" t="s">
        <v>3797</v>
      </c>
      <c r="D108" s="505" t="s">
        <v>2970</v>
      </c>
      <c r="E108" s="505" t="s">
        <v>3798</v>
      </c>
      <c r="F108" s="503"/>
      <c r="G108" s="505"/>
      <c r="H108" s="503"/>
      <c r="I108" s="506"/>
    </row>
    <row r="109" spans="1:9" s="518" customFormat="1">
      <c r="A109" s="503"/>
      <c r="B109" s="507" t="s">
        <v>282</v>
      </c>
      <c r="C109" s="508">
        <v>9</v>
      </c>
      <c r="D109" s="508">
        <f t="shared" ref="D109:D115" si="9">E109/C109</f>
        <v>2712.6666666666665</v>
      </c>
      <c r="E109" s="508">
        <v>24414</v>
      </c>
      <c r="F109" s="508"/>
      <c r="G109" s="503"/>
      <c r="H109" s="503"/>
      <c r="I109" s="506"/>
    </row>
    <row r="110" spans="1:9" s="518" customFormat="1">
      <c r="A110" s="509"/>
      <c r="B110" s="507" t="s">
        <v>897</v>
      </c>
      <c r="C110" s="508">
        <v>8</v>
      </c>
      <c r="D110" s="508">
        <f t="shared" si="9"/>
        <v>2413.375</v>
      </c>
      <c r="E110" s="508">
        <v>19307</v>
      </c>
      <c r="F110" s="508"/>
      <c r="G110" s="503"/>
      <c r="H110" s="503"/>
      <c r="I110" s="506"/>
    </row>
    <row r="111" spans="1:9" s="518" customFormat="1">
      <c r="A111" s="509"/>
      <c r="B111" s="507" t="s">
        <v>283</v>
      </c>
      <c r="C111" s="508">
        <v>7</v>
      </c>
      <c r="D111" s="508">
        <f t="shared" si="9"/>
        <v>1019.4285714285714</v>
      </c>
      <c r="E111" s="508">
        <v>7136</v>
      </c>
      <c r="F111" s="508"/>
      <c r="G111" s="503"/>
      <c r="H111" s="503"/>
      <c r="I111" s="506"/>
    </row>
    <row r="112" spans="1:9" s="518" customFormat="1">
      <c r="A112" s="503"/>
      <c r="B112" s="510" t="s">
        <v>1</v>
      </c>
      <c r="C112" s="508">
        <v>13</v>
      </c>
      <c r="D112" s="508">
        <f t="shared" si="9"/>
        <v>2084.3846153846152</v>
      </c>
      <c r="E112" s="508">
        <v>27097</v>
      </c>
      <c r="F112" s="508"/>
      <c r="G112" s="503"/>
      <c r="H112" s="503"/>
      <c r="I112" s="506"/>
    </row>
    <row r="113" spans="1:9">
      <c r="A113" s="503"/>
      <c r="B113" s="507" t="s">
        <v>900</v>
      </c>
      <c r="C113" s="508">
        <v>18</v>
      </c>
      <c r="D113" s="508">
        <f t="shared" si="9"/>
        <v>230.83333333333334</v>
      </c>
      <c r="E113" s="508">
        <v>4155</v>
      </c>
      <c r="F113" s="508"/>
      <c r="I113" s="506"/>
    </row>
    <row r="114" spans="1:9">
      <c r="A114" s="503"/>
      <c r="B114" s="510" t="s">
        <v>1452</v>
      </c>
      <c r="C114" s="508">
        <v>10</v>
      </c>
      <c r="D114" s="508">
        <f t="shared" si="9"/>
        <v>1436.4</v>
      </c>
      <c r="E114" s="508">
        <v>14364</v>
      </c>
      <c r="F114" s="508"/>
      <c r="I114" s="506"/>
    </row>
    <row r="115" spans="1:9">
      <c r="A115" s="503"/>
      <c r="B115" s="510" t="s">
        <v>1453</v>
      </c>
      <c r="C115" s="508">
        <v>10</v>
      </c>
      <c r="D115" s="508">
        <f t="shared" si="9"/>
        <v>2278</v>
      </c>
      <c r="E115" s="508">
        <v>22780</v>
      </c>
      <c r="F115" s="508"/>
      <c r="I115" s="506"/>
    </row>
    <row r="116" spans="1:9">
      <c r="B116" s="511" t="s">
        <v>2986</v>
      </c>
      <c r="C116" s="512"/>
      <c r="D116" s="513" t="s">
        <v>2379</v>
      </c>
      <c r="E116" s="514">
        <f>SUM(E109:E115)</f>
        <v>119253</v>
      </c>
      <c r="I116" s="506"/>
    </row>
    <row r="117" spans="1:9">
      <c r="A117" s="524" t="s">
        <v>344</v>
      </c>
      <c r="B117" s="524"/>
      <c r="C117" s="524"/>
      <c r="D117" s="524"/>
      <c r="E117" s="524"/>
      <c r="F117" s="524"/>
      <c r="G117" s="524"/>
      <c r="H117" s="524"/>
      <c r="I117" s="524"/>
    </row>
    <row r="118" spans="1:9">
      <c r="A118" s="504" t="s">
        <v>241</v>
      </c>
      <c r="B118" s="505" t="s">
        <v>281</v>
      </c>
      <c r="C118" s="505" t="s">
        <v>1373</v>
      </c>
      <c r="D118" s="505" t="s">
        <v>3797</v>
      </c>
      <c r="E118" s="505" t="s">
        <v>2970</v>
      </c>
      <c r="F118" s="505" t="s">
        <v>3798</v>
      </c>
      <c r="G118" s="505" t="s">
        <v>3799</v>
      </c>
      <c r="H118" s="505" t="s">
        <v>2378</v>
      </c>
    </row>
    <row r="119" spans="1:9">
      <c r="A119" s="503"/>
      <c r="B119" s="507" t="s">
        <v>2427</v>
      </c>
      <c r="C119" s="507" t="s">
        <v>282</v>
      </c>
      <c r="D119" s="508" t="e">
        <f>#REF!</f>
        <v>#REF!</v>
      </c>
      <c r="E119" s="508" t="e">
        <f>F119/D119</f>
        <v>#REF!</v>
      </c>
      <c r="F119" s="508" t="e">
        <f>#REF!</f>
        <v>#REF!</v>
      </c>
      <c r="G119" s="101"/>
    </row>
    <row r="120" spans="1:9">
      <c r="B120" s="507" t="s">
        <v>2427</v>
      </c>
      <c r="C120" s="507" t="s">
        <v>897</v>
      </c>
      <c r="D120" s="508" t="e">
        <f>#REF!</f>
        <v>#REF!</v>
      </c>
      <c r="E120" s="508" t="e">
        <f>F120/D120</f>
        <v>#REF!</v>
      </c>
      <c r="F120" s="508" t="e">
        <f>#REF!</f>
        <v>#REF!</v>
      </c>
    </row>
    <row r="121" spans="1:9">
      <c r="B121" s="507" t="s">
        <v>2427</v>
      </c>
      <c r="C121" s="507" t="s">
        <v>283</v>
      </c>
      <c r="D121" s="508" t="e">
        <f>#REF!</f>
        <v>#REF!</v>
      </c>
      <c r="E121" s="508" t="e">
        <f>F121/D121</f>
        <v>#REF!</v>
      </c>
      <c r="F121" s="508" t="e">
        <f>#REF!</f>
        <v>#REF!</v>
      </c>
    </row>
    <row r="122" spans="1:9">
      <c r="A122" s="503"/>
      <c r="B122" s="507" t="s">
        <v>2427</v>
      </c>
      <c r="C122" s="510" t="s">
        <v>1</v>
      </c>
      <c r="D122" s="508">
        <v>46</v>
      </c>
      <c r="E122" s="508">
        <v>1523.695652173913</v>
      </c>
      <c r="F122" s="508">
        <v>70090</v>
      </c>
    </row>
    <row r="123" spans="1:9">
      <c r="A123" s="503"/>
      <c r="B123" s="507" t="s">
        <v>2427</v>
      </c>
      <c r="C123" s="507" t="s">
        <v>900</v>
      </c>
      <c r="D123" s="508">
        <v>65</v>
      </c>
      <c r="E123" s="508">
        <v>182.98923076923074</v>
      </c>
      <c r="F123" s="508">
        <v>11894.3</v>
      </c>
    </row>
    <row r="124" spans="1:9">
      <c r="A124" s="503"/>
      <c r="B124" s="507" t="s">
        <v>2427</v>
      </c>
      <c r="C124" s="510" t="s">
        <v>3822</v>
      </c>
      <c r="D124" s="508">
        <v>40</v>
      </c>
      <c r="E124" s="508">
        <v>1326.25</v>
      </c>
      <c r="F124" s="508">
        <v>53050</v>
      </c>
    </row>
    <row r="125" spans="1:9">
      <c r="A125" s="503"/>
      <c r="B125" s="507" t="s">
        <v>2427</v>
      </c>
      <c r="C125" s="510" t="s">
        <v>915</v>
      </c>
      <c r="D125" s="508">
        <v>33</v>
      </c>
      <c r="E125" s="508">
        <v>2300</v>
      </c>
      <c r="F125" s="508">
        <v>75900</v>
      </c>
    </row>
    <row r="126" spans="1:9">
      <c r="A126" s="503"/>
      <c r="B126" s="507"/>
      <c r="C126" s="510"/>
      <c r="D126" s="512"/>
      <c r="E126" s="505" t="s">
        <v>2989</v>
      </c>
      <c r="F126" s="525">
        <v>360469.3</v>
      </c>
    </row>
    <row r="127" spans="1:9">
      <c r="C127" s="511" t="s">
        <v>2986</v>
      </c>
      <c r="D127" s="518"/>
      <c r="E127" s="513" t="s">
        <v>2379</v>
      </c>
      <c r="F127" s="526">
        <v>360469.3</v>
      </c>
    </row>
    <row r="128" spans="1:9">
      <c r="A128" s="502" t="s">
        <v>4442</v>
      </c>
      <c r="B128" s="502"/>
      <c r="C128" s="502"/>
      <c r="D128" s="502"/>
      <c r="E128" s="502"/>
      <c r="F128" s="502"/>
      <c r="G128" s="502"/>
      <c r="H128" s="502"/>
      <c r="I128" s="502"/>
    </row>
    <row r="129" spans="1:9">
      <c r="A129" s="504" t="s">
        <v>241</v>
      </c>
      <c r="B129" s="505" t="s">
        <v>281</v>
      </c>
      <c r="C129" s="505" t="s">
        <v>1373</v>
      </c>
      <c r="D129" s="505" t="s">
        <v>3797</v>
      </c>
      <c r="E129" s="505" t="s">
        <v>2970</v>
      </c>
      <c r="F129" s="505" t="s">
        <v>3798</v>
      </c>
      <c r="G129" s="505" t="s">
        <v>3799</v>
      </c>
      <c r="H129" s="505" t="s">
        <v>2378</v>
      </c>
    </row>
    <row r="130" spans="1:9">
      <c r="A130" s="503"/>
      <c r="B130" s="507" t="s">
        <v>2427</v>
      </c>
      <c r="C130" s="507" t="s">
        <v>282</v>
      </c>
      <c r="D130" s="527">
        <v>19</v>
      </c>
      <c r="E130" s="528">
        <v>2280</v>
      </c>
      <c r="F130" s="527">
        <v>43320</v>
      </c>
      <c r="G130" s="101"/>
    </row>
    <row r="131" spans="1:9">
      <c r="B131" s="507" t="s">
        <v>2427</v>
      </c>
      <c r="C131" s="507" t="s">
        <v>897</v>
      </c>
      <c r="D131" s="527">
        <v>19</v>
      </c>
      <c r="E131" s="528">
        <v>2226.3157894736842</v>
      </c>
      <c r="F131" s="527">
        <v>42300</v>
      </c>
    </row>
    <row r="132" spans="1:9">
      <c r="B132" s="507" t="s">
        <v>2427</v>
      </c>
      <c r="C132" s="507" t="s">
        <v>283</v>
      </c>
      <c r="D132" s="527">
        <v>25</v>
      </c>
      <c r="E132" s="528">
        <v>1925.88</v>
      </c>
      <c r="F132" s="527">
        <v>48147</v>
      </c>
    </row>
    <row r="133" spans="1:9">
      <c r="A133" s="503"/>
      <c r="B133" s="507" t="s">
        <v>2427</v>
      </c>
      <c r="C133" s="510" t="s">
        <v>1</v>
      </c>
      <c r="D133" s="527">
        <v>44</v>
      </c>
      <c r="E133" s="528">
        <v>2055.4545454545455</v>
      </c>
      <c r="F133" s="527">
        <v>90440</v>
      </c>
    </row>
    <row r="134" spans="1:9">
      <c r="A134" s="503"/>
      <c r="B134" s="507" t="s">
        <v>2427</v>
      </c>
      <c r="C134" s="507" t="s">
        <v>900</v>
      </c>
      <c r="D134" s="527">
        <v>42</v>
      </c>
      <c r="E134" s="528">
        <v>208.57142857142858</v>
      </c>
      <c r="F134" s="527">
        <v>8760</v>
      </c>
    </row>
    <row r="135" spans="1:9">
      <c r="A135" s="503"/>
      <c r="B135" s="507" t="s">
        <v>2427</v>
      </c>
      <c r="C135" s="510" t="s">
        <v>3822</v>
      </c>
      <c r="D135" s="527">
        <v>41</v>
      </c>
      <c r="E135" s="528">
        <v>926.14634146341461</v>
      </c>
      <c r="F135" s="527">
        <v>37972</v>
      </c>
    </row>
    <row r="136" spans="1:9">
      <c r="A136" s="503"/>
      <c r="B136" s="507" t="s">
        <v>2427</v>
      </c>
      <c r="C136" s="510" t="s">
        <v>915</v>
      </c>
      <c r="D136" s="527">
        <v>22</v>
      </c>
      <c r="E136" s="528">
        <v>2299.9545454545455</v>
      </c>
      <c r="F136" s="527">
        <v>50599</v>
      </c>
    </row>
    <row r="137" spans="1:9">
      <c r="A137" s="503"/>
      <c r="B137" s="507"/>
      <c r="C137" s="510"/>
      <c r="D137" s="512"/>
      <c r="E137" s="505" t="s">
        <v>2989</v>
      </c>
      <c r="F137" s="525">
        <v>321538</v>
      </c>
    </row>
    <row r="138" spans="1:9">
      <c r="A138" s="529">
        <v>96043003</v>
      </c>
      <c r="B138" s="530" t="s">
        <v>298</v>
      </c>
      <c r="C138" s="503" t="s">
        <v>916</v>
      </c>
      <c r="D138" s="503">
        <v>1</v>
      </c>
      <c r="E138" s="503">
        <v>1585</v>
      </c>
      <c r="F138" s="57">
        <v>1585</v>
      </c>
      <c r="G138" s="503">
        <v>79</v>
      </c>
      <c r="H138" s="503">
        <v>1664</v>
      </c>
    </row>
    <row r="139" spans="1:9">
      <c r="A139" s="531">
        <v>96100302</v>
      </c>
      <c r="B139" s="513" t="s">
        <v>2</v>
      </c>
      <c r="C139" s="513" t="s">
        <v>917</v>
      </c>
      <c r="D139" s="518">
        <v>1</v>
      </c>
      <c r="E139" s="97">
        <v>253</v>
      </c>
      <c r="F139" s="532">
        <v>253</v>
      </c>
      <c r="G139" s="533">
        <v>13</v>
      </c>
      <c r="H139" s="503">
        <v>266</v>
      </c>
    </row>
    <row r="140" spans="1:9">
      <c r="E140" s="505" t="s">
        <v>2989</v>
      </c>
      <c r="F140" s="534">
        <v>1838</v>
      </c>
      <c r="G140" s="518">
        <v>92</v>
      </c>
      <c r="H140" s="503">
        <v>1930</v>
      </c>
    </row>
    <row r="141" spans="1:9">
      <c r="C141" s="511" t="s">
        <v>2986</v>
      </c>
      <c r="D141" s="518"/>
      <c r="E141" s="513" t="s">
        <v>2379</v>
      </c>
      <c r="F141" s="526">
        <v>323376</v>
      </c>
    </row>
    <row r="142" spans="1:9">
      <c r="A142" s="535" t="s">
        <v>4443</v>
      </c>
      <c r="B142" s="535"/>
      <c r="C142" s="535"/>
      <c r="D142" s="535"/>
      <c r="E142" s="535"/>
      <c r="F142" s="535"/>
      <c r="G142" s="535"/>
      <c r="H142" s="535"/>
      <c r="I142" s="535"/>
    </row>
    <row r="143" spans="1:9">
      <c r="A143" s="504" t="s">
        <v>241</v>
      </c>
      <c r="B143" s="505" t="s">
        <v>281</v>
      </c>
      <c r="C143" s="505" t="s">
        <v>1373</v>
      </c>
      <c r="D143" s="505" t="s">
        <v>3797</v>
      </c>
      <c r="E143" s="505" t="s">
        <v>2970</v>
      </c>
      <c r="F143" s="505" t="s">
        <v>3798</v>
      </c>
      <c r="G143" s="505" t="s">
        <v>3799</v>
      </c>
      <c r="H143" s="505" t="s">
        <v>2378</v>
      </c>
    </row>
    <row r="144" spans="1:9">
      <c r="A144" s="503"/>
      <c r="B144" s="507" t="s">
        <v>2427</v>
      </c>
      <c r="C144" s="507" t="s">
        <v>282</v>
      </c>
      <c r="D144" s="512">
        <v>47</v>
      </c>
      <c r="E144" s="528">
        <v>4756.5957446808507</v>
      </c>
      <c r="F144" s="512">
        <v>223560</v>
      </c>
      <c r="G144" s="101"/>
    </row>
    <row r="145" spans="1:9">
      <c r="B145" s="507" t="s">
        <v>2427</v>
      </c>
      <c r="C145" s="507" t="s">
        <v>897</v>
      </c>
      <c r="D145" s="512">
        <v>40</v>
      </c>
      <c r="E145" s="528">
        <v>2060.8000000000002</v>
      </c>
      <c r="F145" s="512">
        <v>82432</v>
      </c>
    </row>
    <row r="146" spans="1:9">
      <c r="B146" s="507" t="s">
        <v>2427</v>
      </c>
      <c r="C146" s="507" t="s">
        <v>283</v>
      </c>
      <c r="D146" s="512">
        <v>90</v>
      </c>
      <c r="E146" s="528">
        <v>1427.6888888888889</v>
      </c>
      <c r="F146" s="512">
        <v>128492</v>
      </c>
    </row>
    <row r="147" spans="1:9">
      <c r="A147" s="503"/>
      <c r="B147" s="507" t="s">
        <v>2427</v>
      </c>
      <c r="C147" s="510" t="s">
        <v>1</v>
      </c>
      <c r="D147" s="512">
        <v>68</v>
      </c>
      <c r="E147" s="528">
        <v>1728.9558823529412</v>
      </c>
      <c r="F147" s="512">
        <v>117569</v>
      </c>
    </row>
    <row r="148" spans="1:9">
      <c r="A148" s="503"/>
      <c r="B148" s="507" t="s">
        <v>2427</v>
      </c>
      <c r="C148" s="507" t="s">
        <v>900</v>
      </c>
      <c r="D148" s="512">
        <v>95</v>
      </c>
      <c r="E148" s="528">
        <v>201.66315789473686</v>
      </c>
      <c r="F148" s="512">
        <v>19158</v>
      </c>
    </row>
    <row r="149" spans="1:9">
      <c r="A149" s="503"/>
      <c r="B149" s="507" t="s">
        <v>2427</v>
      </c>
      <c r="C149" s="510" t="s">
        <v>3821</v>
      </c>
      <c r="D149" s="512">
        <v>36</v>
      </c>
      <c r="E149" s="528">
        <v>551.38888888888891</v>
      </c>
      <c r="F149" s="512">
        <v>19850</v>
      </c>
    </row>
    <row r="150" spans="1:9">
      <c r="A150" s="503"/>
      <c r="B150" s="507"/>
      <c r="C150" s="510"/>
      <c r="D150" s="512"/>
      <c r="E150" s="505" t="s">
        <v>2989</v>
      </c>
      <c r="F150" s="525">
        <v>591061</v>
      </c>
    </row>
    <row r="151" spans="1:9">
      <c r="A151" s="503"/>
      <c r="B151" s="507" t="s">
        <v>2427</v>
      </c>
      <c r="C151" s="510" t="s">
        <v>3822</v>
      </c>
      <c r="D151" s="536" t="s">
        <v>3823</v>
      </c>
      <c r="E151" s="528">
        <v>700.04761904761904</v>
      </c>
      <c r="F151" s="517">
        <v>29402</v>
      </c>
    </row>
    <row r="152" spans="1:9">
      <c r="E152" s="505" t="s">
        <v>2989</v>
      </c>
      <c r="F152" s="537">
        <v>29402</v>
      </c>
      <c r="G152" s="538"/>
      <c r="H152" s="518"/>
    </row>
    <row r="153" spans="1:9">
      <c r="A153" s="509">
        <v>95020304</v>
      </c>
      <c r="B153" s="503" t="s">
        <v>875</v>
      </c>
      <c r="C153" s="503" t="s">
        <v>3824</v>
      </c>
      <c r="D153" s="503">
        <v>1</v>
      </c>
      <c r="E153" s="503">
        <v>667</v>
      </c>
      <c r="F153" s="503">
        <v>667</v>
      </c>
      <c r="G153" s="503">
        <v>33.35</v>
      </c>
      <c r="H153" s="503">
        <v>700</v>
      </c>
    </row>
    <row r="154" spans="1:9">
      <c r="A154" s="509">
        <v>95031402</v>
      </c>
      <c r="B154" s="513" t="s">
        <v>2</v>
      </c>
      <c r="C154" s="518" t="s">
        <v>2979</v>
      </c>
      <c r="D154" s="518">
        <v>1</v>
      </c>
      <c r="E154" s="97">
        <v>4200</v>
      </c>
      <c r="F154" s="97">
        <v>4200</v>
      </c>
      <c r="G154" s="503">
        <v>210</v>
      </c>
      <c r="H154" s="503">
        <v>4410</v>
      </c>
    </row>
    <row r="155" spans="1:9">
      <c r="A155" s="509">
        <v>95042606</v>
      </c>
      <c r="B155" t="s">
        <v>3825</v>
      </c>
      <c r="C155" s="503" t="s">
        <v>1</v>
      </c>
      <c r="D155" s="503">
        <v>1</v>
      </c>
      <c r="E155" s="503">
        <v>952</v>
      </c>
      <c r="F155" s="503">
        <v>952</v>
      </c>
      <c r="G155" s="503">
        <v>48</v>
      </c>
      <c r="H155" s="503">
        <v>1000</v>
      </c>
    </row>
    <row r="156" spans="1:9">
      <c r="A156" s="509">
        <v>95080702</v>
      </c>
      <c r="B156" t="s">
        <v>3826</v>
      </c>
      <c r="C156" s="503" t="s">
        <v>1</v>
      </c>
      <c r="D156" s="503">
        <v>1</v>
      </c>
      <c r="E156" s="503">
        <v>2200</v>
      </c>
      <c r="F156" s="503">
        <v>2200</v>
      </c>
      <c r="G156" s="503">
        <v>110</v>
      </c>
      <c r="H156" s="503">
        <v>2310</v>
      </c>
    </row>
    <row r="157" spans="1:9">
      <c r="E157" s="505" t="s">
        <v>2989</v>
      </c>
      <c r="F157" s="525">
        <v>8019</v>
      </c>
      <c r="G157" s="518">
        <v>401.35</v>
      </c>
      <c r="H157" s="518">
        <v>8420</v>
      </c>
    </row>
    <row r="158" spans="1:9">
      <c r="C158" s="511" t="s">
        <v>2986</v>
      </c>
      <c r="D158" s="518"/>
      <c r="E158" s="513" t="s">
        <v>2379</v>
      </c>
      <c r="F158" s="526">
        <v>599080</v>
      </c>
    </row>
    <row r="159" spans="1:9">
      <c r="A159" s="524" t="s">
        <v>0</v>
      </c>
      <c r="B159" s="539"/>
      <c r="C159" s="539"/>
      <c r="D159" s="539"/>
      <c r="E159" s="539"/>
      <c r="F159" s="539"/>
      <c r="G159" s="539"/>
      <c r="H159" s="539"/>
      <c r="I159" s="539"/>
    </row>
    <row r="160" spans="1:9">
      <c r="A160" s="504" t="s">
        <v>241</v>
      </c>
      <c r="B160" s="505" t="s">
        <v>281</v>
      </c>
      <c r="C160" s="505" t="s">
        <v>1373</v>
      </c>
      <c r="D160" s="505" t="s">
        <v>3797</v>
      </c>
      <c r="E160" s="505" t="s">
        <v>2970</v>
      </c>
      <c r="F160" s="505" t="s">
        <v>3798</v>
      </c>
      <c r="G160" s="505" t="s">
        <v>3799</v>
      </c>
      <c r="H160" s="505" t="s">
        <v>2378</v>
      </c>
      <c r="I160" s="515"/>
    </row>
    <row r="161" spans="1:9">
      <c r="A161" s="503"/>
      <c r="B161" s="507" t="s">
        <v>2427</v>
      </c>
      <c r="C161" s="507" t="s">
        <v>282</v>
      </c>
      <c r="D161" s="507">
        <v>63</v>
      </c>
      <c r="E161" s="528">
        <f>F161/D161</f>
        <v>3695.8253968253966</v>
      </c>
      <c r="F161" s="507">
        <v>232837</v>
      </c>
      <c r="G161" s="101" t="s">
        <v>6</v>
      </c>
    </row>
    <row r="162" spans="1:9">
      <c r="B162" s="507" t="s">
        <v>2427</v>
      </c>
      <c r="C162" s="507" t="s">
        <v>897</v>
      </c>
      <c r="D162" s="507">
        <v>112</v>
      </c>
      <c r="E162" s="528">
        <f>F162/D162</f>
        <v>1861.2321428571429</v>
      </c>
      <c r="F162" s="507">
        <v>208458</v>
      </c>
    </row>
    <row r="163" spans="1:9">
      <c r="B163" s="507" t="s">
        <v>2427</v>
      </c>
      <c r="C163" s="507" t="s">
        <v>283</v>
      </c>
      <c r="D163" s="507">
        <v>69</v>
      </c>
      <c r="E163" s="528">
        <f>F163/D163</f>
        <v>843.02898550724638</v>
      </c>
      <c r="F163" s="507">
        <v>58169</v>
      </c>
    </row>
    <row r="164" spans="1:9">
      <c r="A164" s="503"/>
      <c r="B164" s="507" t="s">
        <v>2427</v>
      </c>
      <c r="C164" s="510" t="s">
        <v>1</v>
      </c>
      <c r="D164" s="507">
        <v>66</v>
      </c>
      <c r="E164" s="528">
        <f>F164/D164</f>
        <v>2004.6060606060605</v>
      </c>
      <c r="F164" s="507">
        <v>132304</v>
      </c>
    </row>
    <row r="165" spans="1:9">
      <c r="A165" s="503"/>
      <c r="B165" s="507" t="s">
        <v>2427</v>
      </c>
      <c r="C165" s="507" t="s">
        <v>900</v>
      </c>
      <c r="D165" s="507">
        <v>117</v>
      </c>
      <c r="E165" s="528">
        <f>F165/D165</f>
        <v>165.7948717948718</v>
      </c>
      <c r="F165" s="507">
        <v>19398</v>
      </c>
    </row>
    <row r="166" spans="1:9">
      <c r="E166" s="505" t="s">
        <v>2989</v>
      </c>
      <c r="F166" s="525">
        <f>SUM(F161:F165)</f>
        <v>651166</v>
      </c>
      <c r="G166" s="518"/>
      <c r="H166" s="518"/>
    </row>
    <row r="167" spans="1:9">
      <c r="A167" s="7">
        <v>94012601</v>
      </c>
      <c r="B167" s="7" t="s">
        <v>2</v>
      </c>
      <c r="C167" s="518" t="s">
        <v>2979</v>
      </c>
      <c r="D167" s="518">
        <v>1</v>
      </c>
      <c r="E167" s="97">
        <v>4200</v>
      </c>
      <c r="F167" s="97">
        <v>4200</v>
      </c>
      <c r="G167" s="503">
        <v>210</v>
      </c>
      <c r="H167" s="503">
        <v>4410</v>
      </c>
      <c r="I167" s="518" t="s">
        <v>3801</v>
      </c>
    </row>
    <row r="168" spans="1:9">
      <c r="A168" s="7">
        <v>94090507</v>
      </c>
      <c r="B168" s="7" t="s">
        <v>2980</v>
      </c>
      <c r="C168" s="518" t="s">
        <v>2979</v>
      </c>
      <c r="D168" s="518">
        <v>1</v>
      </c>
      <c r="E168" s="97">
        <v>4200</v>
      </c>
      <c r="F168" s="97">
        <v>4200</v>
      </c>
      <c r="G168" s="503">
        <v>210</v>
      </c>
      <c r="H168" s="503">
        <v>4410</v>
      </c>
      <c r="I168" s="518" t="s">
        <v>3801</v>
      </c>
    </row>
    <row r="169" spans="1:9">
      <c r="A169" s="7">
        <v>94102102</v>
      </c>
      <c r="B169" s="7" t="s">
        <v>2983</v>
      </c>
      <c r="C169" s="518" t="s">
        <v>2979</v>
      </c>
      <c r="D169" s="518">
        <v>1</v>
      </c>
      <c r="E169" s="97">
        <v>4200</v>
      </c>
      <c r="F169" s="97">
        <v>4200</v>
      </c>
      <c r="G169" s="503">
        <v>210</v>
      </c>
      <c r="H169" s="503">
        <v>4410</v>
      </c>
      <c r="I169" s="518" t="s">
        <v>3801</v>
      </c>
    </row>
    <row r="170" spans="1:9">
      <c r="E170" s="505" t="s">
        <v>2989</v>
      </c>
      <c r="F170" s="525">
        <f>SUM(F167:F169)</f>
        <v>12600</v>
      </c>
      <c r="G170" s="518">
        <f>SUM(G167:G169)</f>
        <v>630</v>
      </c>
      <c r="H170" s="518">
        <f>SUM(H167:H169)</f>
        <v>13230</v>
      </c>
    </row>
    <row r="171" spans="1:9">
      <c r="A171" s="7">
        <v>940331</v>
      </c>
      <c r="B171" s="503" t="s">
        <v>3</v>
      </c>
      <c r="C171" s="81" t="s">
        <v>4</v>
      </c>
      <c r="D171" s="503">
        <v>1</v>
      </c>
      <c r="E171" s="98">
        <v>-2000</v>
      </c>
      <c r="F171" s="540">
        <v>-2000</v>
      </c>
      <c r="G171" s="513" t="s">
        <v>5</v>
      </c>
      <c r="H171" s="518"/>
    </row>
    <row r="172" spans="1:9">
      <c r="A172" s="541"/>
      <c r="B172" s="542"/>
      <c r="C172" s="511" t="s">
        <v>2986</v>
      </c>
      <c r="D172" s="518"/>
      <c r="E172" s="513" t="s">
        <v>2379</v>
      </c>
      <c r="F172" s="526">
        <f>F166+F170</f>
        <v>663766</v>
      </c>
      <c r="G172" s="521"/>
      <c r="H172" s="521"/>
      <c r="I172" s="542"/>
    </row>
    <row r="173" spans="1:9">
      <c r="A173" s="543" t="s">
        <v>3399</v>
      </c>
      <c r="B173" s="544"/>
      <c r="C173" s="544"/>
      <c r="D173" s="544"/>
      <c r="E173" s="544"/>
      <c r="F173" s="544"/>
      <c r="G173" s="544"/>
      <c r="H173" s="544"/>
      <c r="I173" s="544"/>
    </row>
    <row r="174" spans="1:9">
      <c r="A174" s="504" t="s">
        <v>241</v>
      </c>
      <c r="B174" s="505" t="s">
        <v>281</v>
      </c>
      <c r="C174" s="505" t="s">
        <v>1373</v>
      </c>
      <c r="D174" s="505" t="s">
        <v>3797</v>
      </c>
      <c r="E174" s="505" t="s">
        <v>2970</v>
      </c>
      <c r="F174" s="505" t="s">
        <v>3798</v>
      </c>
      <c r="G174" s="505" t="s">
        <v>3799</v>
      </c>
      <c r="H174" s="505" t="s">
        <v>2378</v>
      </c>
      <c r="I174" s="515"/>
    </row>
    <row r="175" spans="1:9">
      <c r="A175" s="504"/>
      <c r="B175" s="518" t="s">
        <v>285</v>
      </c>
      <c r="C175" s="545" t="s">
        <v>282</v>
      </c>
      <c r="D175" s="505">
        <v>93</v>
      </c>
      <c r="E175" s="505">
        <v>2350</v>
      </c>
      <c r="F175" s="505">
        <f>D175*E175</f>
        <v>218550</v>
      </c>
      <c r="G175" s="505"/>
      <c r="H175" s="505"/>
      <c r="I175" s="515"/>
    </row>
    <row r="176" spans="1:9">
      <c r="A176" s="504"/>
      <c r="B176" s="518" t="s">
        <v>285</v>
      </c>
      <c r="C176" s="545" t="s">
        <v>3800</v>
      </c>
      <c r="D176" s="505">
        <v>93</v>
      </c>
      <c r="E176" s="505">
        <v>1975</v>
      </c>
      <c r="F176" s="505">
        <f>D176*E176</f>
        <v>183675</v>
      </c>
      <c r="G176" s="505"/>
      <c r="H176" s="505"/>
      <c r="I176" s="515"/>
    </row>
    <row r="177" spans="1:9">
      <c r="A177" s="504"/>
      <c r="B177" s="518" t="s">
        <v>285</v>
      </c>
      <c r="C177" s="545" t="s">
        <v>283</v>
      </c>
      <c r="D177" s="505">
        <v>93</v>
      </c>
      <c r="E177" s="505">
        <v>1350</v>
      </c>
      <c r="F177" s="505">
        <f>D177*E177</f>
        <v>125550</v>
      </c>
      <c r="G177" s="505"/>
      <c r="H177" s="505"/>
      <c r="I177" s="515"/>
    </row>
    <row r="178" spans="1:9">
      <c r="A178" s="504"/>
      <c r="B178" s="518" t="s">
        <v>285</v>
      </c>
      <c r="C178" s="545" t="s">
        <v>2984</v>
      </c>
      <c r="D178" s="505">
        <v>93</v>
      </c>
      <c r="E178" s="505">
        <v>2534.7199999999998</v>
      </c>
      <c r="F178" s="505">
        <f>D178*E178</f>
        <v>235728.96</v>
      </c>
      <c r="G178" s="505"/>
      <c r="H178" s="505"/>
      <c r="I178" s="515"/>
    </row>
    <row r="179" spans="1:9">
      <c r="A179" s="504"/>
      <c r="B179" s="518" t="s">
        <v>285</v>
      </c>
      <c r="C179" s="545" t="s">
        <v>2985</v>
      </c>
      <c r="D179" s="505">
        <v>220</v>
      </c>
      <c r="E179" s="505">
        <v>200</v>
      </c>
      <c r="F179" s="505">
        <f>D179*E179</f>
        <v>44000</v>
      </c>
      <c r="G179" s="505"/>
      <c r="H179" s="505"/>
      <c r="I179" s="515"/>
    </row>
    <row r="180" spans="1:9">
      <c r="A180" s="504"/>
      <c r="B180" s="518"/>
      <c r="C180" s="545"/>
      <c r="D180" s="505"/>
      <c r="E180" s="505"/>
      <c r="F180" s="505"/>
      <c r="G180" s="505"/>
      <c r="H180" s="505"/>
      <c r="I180" s="515"/>
    </row>
    <row r="181" spans="1:9">
      <c r="A181" s="546" t="s">
        <v>2987</v>
      </c>
      <c r="B181" s="518" t="s">
        <v>3802</v>
      </c>
      <c r="C181" s="513" t="s">
        <v>2972</v>
      </c>
      <c r="D181" s="547">
        <v>30</v>
      </c>
      <c r="E181" s="518">
        <v>1150</v>
      </c>
      <c r="F181" s="505">
        <f>D181*E181</f>
        <v>34500</v>
      </c>
      <c r="G181" s="518">
        <v>1725</v>
      </c>
      <c r="H181" s="518">
        <v>36225</v>
      </c>
      <c r="I181" s="518"/>
    </row>
    <row r="182" spans="1:9">
      <c r="A182" s="546" t="s">
        <v>2973</v>
      </c>
      <c r="B182" s="516" t="s">
        <v>3802</v>
      </c>
      <c r="C182" s="516" t="s">
        <v>2972</v>
      </c>
      <c r="D182" s="548">
        <v>5</v>
      </c>
      <c r="E182" s="516">
        <v>1150</v>
      </c>
      <c r="F182" s="505">
        <f>D182*E182</f>
        <v>5750</v>
      </c>
      <c r="G182" s="516">
        <v>288</v>
      </c>
      <c r="H182" s="516">
        <v>6038</v>
      </c>
      <c r="I182" s="518"/>
    </row>
    <row r="183" spans="1:9">
      <c r="A183" s="546" t="s">
        <v>2974</v>
      </c>
      <c r="B183" s="516" t="s">
        <v>3802</v>
      </c>
      <c r="C183" s="516" t="s">
        <v>2972</v>
      </c>
      <c r="D183" s="548">
        <v>15</v>
      </c>
      <c r="E183" s="516">
        <v>1150</v>
      </c>
      <c r="F183" s="505">
        <f>D183*E183</f>
        <v>17250</v>
      </c>
      <c r="G183" s="516">
        <v>863</v>
      </c>
      <c r="H183" s="516">
        <v>18113</v>
      </c>
      <c r="I183" s="518"/>
    </row>
    <row r="184" spans="1:9">
      <c r="A184" s="546" t="s">
        <v>2977</v>
      </c>
      <c r="B184" s="516" t="s">
        <v>3802</v>
      </c>
      <c r="C184" s="516" t="s">
        <v>2972</v>
      </c>
      <c r="D184" s="548">
        <v>20</v>
      </c>
      <c r="E184" s="516">
        <v>1150</v>
      </c>
      <c r="F184" s="505">
        <f>D184*E184</f>
        <v>23000</v>
      </c>
      <c r="G184" s="516">
        <v>1150</v>
      </c>
      <c r="H184" s="516">
        <v>24150</v>
      </c>
      <c r="I184" s="516"/>
    </row>
    <row r="185" spans="1:9">
      <c r="A185" s="546"/>
      <c r="B185" s="516"/>
      <c r="C185" s="516"/>
      <c r="D185" s="520"/>
      <c r="E185" s="505"/>
      <c r="F185" s="549">
        <f>SUM(F181:F184)</f>
        <v>80500</v>
      </c>
      <c r="G185" s="516"/>
      <c r="H185" s="516"/>
      <c r="I185" s="516"/>
    </row>
    <row r="186" spans="1:9">
      <c r="A186" s="550"/>
      <c r="B186" s="520"/>
      <c r="C186" s="520"/>
      <c r="D186" s="520"/>
      <c r="E186" s="505"/>
      <c r="F186" s="505"/>
      <c r="G186" s="520"/>
      <c r="H186" s="520"/>
      <c r="I186" s="520"/>
    </row>
    <row r="187" spans="1:9">
      <c r="A187" s="546" t="s">
        <v>2988</v>
      </c>
      <c r="B187" s="518" t="s">
        <v>2971</v>
      </c>
      <c r="C187" s="513" t="s">
        <v>4444</v>
      </c>
      <c r="D187" s="521">
        <v>200</v>
      </c>
      <c r="E187" s="518">
        <v>118</v>
      </c>
      <c r="F187" s="505">
        <f>D187*E187</f>
        <v>23600</v>
      </c>
      <c r="G187" s="518">
        <v>1180</v>
      </c>
      <c r="H187" s="518">
        <v>24780</v>
      </c>
      <c r="I187" s="518"/>
    </row>
    <row r="188" spans="1:9">
      <c r="A188" s="550"/>
      <c r="B188" s="521"/>
      <c r="C188" s="551"/>
      <c r="D188" s="521"/>
      <c r="E188" s="521"/>
      <c r="F188" s="505"/>
      <c r="G188" s="521"/>
      <c r="H188" s="521"/>
      <c r="I188" s="521"/>
    </row>
    <row r="189" spans="1:9">
      <c r="A189" s="546" t="s">
        <v>2975</v>
      </c>
      <c r="B189" s="516" t="s">
        <v>286</v>
      </c>
      <c r="C189" s="552" t="s">
        <v>2976</v>
      </c>
      <c r="D189" s="548">
        <v>1</v>
      </c>
      <c r="E189" s="516">
        <v>940</v>
      </c>
      <c r="F189" s="505">
        <f>D189*E189</f>
        <v>940</v>
      </c>
      <c r="G189" s="516">
        <v>47</v>
      </c>
      <c r="H189" s="516">
        <v>987</v>
      </c>
      <c r="I189" s="518"/>
    </row>
    <row r="190" spans="1:9">
      <c r="A190" s="546" t="s">
        <v>2978</v>
      </c>
      <c r="B190" s="516" t="s">
        <v>286</v>
      </c>
      <c r="C190" s="552" t="s">
        <v>2976</v>
      </c>
      <c r="D190" s="548">
        <v>100</v>
      </c>
      <c r="E190" s="516">
        <v>850</v>
      </c>
      <c r="F190" s="505">
        <f>D190*E190</f>
        <v>85000</v>
      </c>
      <c r="G190" s="516">
        <v>0</v>
      </c>
      <c r="H190" s="516"/>
      <c r="I190" s="516"/>
    </row>
    <row r="191" spans="1:9">
      <c r="A191" s="546" t="s">
        <v>2978</v>
      </c>
      <c r="B191" s="516" t="s">
        <v>286</v>
      </c>
      <c r="C191" s="552" t="s">
        <v>2976</v>
      </c>
      <c r="D191" s="548">
        <v>10</v>
      </c>
      <c r="E191" s="516">
        <v>25</v>
      </c>
      <c r="F191" s="505">
        <f>D191*E191</f>
        <v>250</v>
      </c>
      <c r="G191" s="516">
        <v>4263</v>
      </c>
      <c r="H191" s="516">
        <v>89813</v>
      </c>
      <c r="I191" s="516"/>
    </row>
    <row r="192" spans="1:9">
      <c r="A192" s="553"/>
      <c r="B192" s="518"/>
      <c r="C192" s="554"/>
      <c r="D192" s="518"/>
      <c r="E192" s="518"/>
      <c r="F192" s="555">
        <f>SUM(F189:F191)</f>
        <v>86190</v>
      </c>
      <c r="G192" s="513">
        <f>SUM(G187:G191)</f>
        <v>5490</v>
      </c>
      <c r="H192" s="513">
        <f>SUM(H187:H191)</f>
        <v>115580</v>
      </c>
      <c r="I192" s="518"/>
    </row>
    <row r="193" spans="1:9">
      <c r="A193" s="553"/>
      <c r="B193" s="518"/>
      <c r="C193" s="518"/>
      <c r="D193" s="518"/>
      <c r="E193" s="505" t="s">
        <v>2989</v>
      </c>
      <c r="F193" s="555">
        <f>SUM(F175:F179)+F185+F187+F192</f>
        <v>997793.96</v>
      </c>
      <c r="G193" s="518"/>
      <c r="H193" s="518"/>
      <c r="I193" s="518"/>
    </row>
    <row r="194" spans="1:9">
      <c r="A194" s="553"/>
      <c r="B194" s="518"/>
      <c r="C194" s="554"/>
      <c r="D194" s="518"/>
      <c r="E194" s="518"/>
      <c r="F194" s="513"/>
      <c r="G194" s="518"/>
      <c r="H194" s="518"/>
      <c r="I194" s="518"/>
    </row>
    <row r="195" spans="1:9">
      <c r="A195" s="553">
        <v>38395</v>
      </c>
      <c r="B195" s="518" t="s">
        <v>2425</v>
      </c>
      <c r="C195" s="518" t="s">
        <v>2979</v>
      </c>
      <c r="D195" s="518">
        <v>1</v>
      </c>
      <c r="E195" s="518">
        <v>8400</v>
      </c>
      <c r="F195" s="505">
        <f t="shared" ref="F195:F202" si="10">D195*E195</f>
        <v>8400</v>
      </c>
      <c r="G195" s="513">
        <v>420</v>
      </c>
      <c r="H195" s="513">
        <v>8820</v>
      </c>
      <c r="I195" s="518" t="s">
        <v>3801</v>
      </c>
    </row>
    <row r="196" spans="1:9">
      <c r="A196" s="553">
        <v>38395</v>
      </c>
      <c r="B196" s="518" t="s">
        <v>1270</v>
      </c>
      <c r="C196" s="518" t="s">
        <v>2979</v>
      </c>
      <c r="D196" s="518">
        <v>1</v>
      </c>
      <c r="E196" s="518">
        <v>8400</v>
      </c>
      <c r="F196" s="505">
        <f t="shared" si="10"/>
        <v>8400</v>
      </c>
      <c r="G196" s="513">
        <v>420</v>
      </c>
      <c r="H196" s="513">
        <v>8820</v>
      </c>
      <c r="I196" s="518" t="s">
        <v>3801</v>
      </c>
    </row>
    <row r="197" spans="1:9">
      <c r="A197" s="553">
        <v>38410</v>
      </c>
      <c r="B197" s="518" t="s">
        <v>1298</v>
      </c>
      <c r="C197" s="518" t="s">
        <v>2979</v>
      </c>
      <c r="D197" s="518">
        <v>1</v>
      </c>
      <c r="E197" s="518">
        <v>8400</v>
      </c>
      <c r="F197" s="505">
        <f t="shared" si="10"/>
        <v>8400</v>
      </c>
      <c r="G197" s="513">
        <v>420</v>
      </c>
      <c r="H197" s="513">
        <v>8820</v>
      </c>
      <c r="I197" s="518" t="s">
        <v>3801</v>
      </c>
    </row>
    <row r="198" spans="1:9">
      <c r="A198" s="553">
        <v>38458</v>
      </c>
      <c r="B198" s="518" t="s">
        <v>2980</v>
      </c>
      <c r="C198" s="518" t="s">
        <v>2979</v>
      </c>
      <c r="D198" s="518">
        <v>1</v>
      </c>
      <c r="E198" s="518">
        <v>8400</v>
      </c>
      <c r="F198" s="505">
        <f t="shared" si="10"/>
        <v>8400</v>
      </c>
      <c r="G198" s="513">
        <v>420</v>
      </c>
      <c r="H198" s="513">
        <v>8820</v>
      </c>
      <c r="I198" s="518" t="s">
        <v>3801</v>
      </c>
    </row>
    <row r="199" spans="1:9">
      <c r="A199" s="553">
        <v>38464</v>
      </c>
      <c r="B199" s="518" t="s">
        <v>2981</v>
      </c>
      <c r="C199" s="518" t="s">
        <v>2979</v>
      </c>
      <c r="D199" s="518">
        <v>1</v>
      </c>
      <c r="E199" s="518">
        <v>8400</v>
      </c>
      <c r="F199" s="505">
        <f t="shared" si="10"/>
        <v>8400</v>
      </c>
      <c r="G199" s="513">
        <v>420</v>
      </c>
      <c r="H199" s="513">
        <v>8820</v>
      </c>
      <c r="I199" s="518" t="s">
        <v>3801</v>
      </c>
    </row>
    <row r="200" spans="1:9">
      <c r="A200" s="553">
        <v>38497</v>
      </c>
      <c r="B200" s="518" t="s">
        <v>1302</v>
      </c>
      <c r="C200" s="518" t="s">
        <v>2979</v>
      </c>
      <c r="D200" s="518">
        <v>1</v>
      </c>
      <c r="E200" s="518">
        <v>8400</v>
      </c>
      <c r="F200" s="505">
        <f t="shared" si="10"/>
        <v>8400</v>
      </c>
      <c r="G200" s="513">
        <v>420</v>
      </c>
      <c r="H200" s="513">
        <v>8820</v>
      </c>
      <c r="I200" s="518" t="s">
        <v>3801</v>
      </c>
    </row>
    <row r="201" spans="1:9">
      <c r="A201" s="553">
        <v>38595</v>
      </c>
      <c r="B201" s="518" t="s">
        <v>2982</v>
      </c>
      <c r="C201" s="518" t="s">
        <v>2979</v>
      </c>
      <c r="D201" s="518">
        <v>1</v>
      </c>
      <c r="E201" s="518">
        <v>4200</v>
      </c>
      <c r="F201" s="505">
        <f t="shared" si="10"/>
        <v>4200</v>
      </c>
      <c r="G201" s="518">
        <v>210</v>
      </c>
      <c r="H201" s="513">
        <v>4410</v>
      </c>
      <c r="I201" s="518" t="s">
        <v>3801</v>
      </c>
    </row>
    <row r="202" spans="1:9">
      <c r="A202" s="553">
        <v>38612</v>
      </c>
      <c r="B202" s="518" t="s">
        <v>2983</v>
      </c>
      <c r="C202" s="518" t="s">
        <v>2979</v>
      </c>
      <c r="D202" s="518">
        <v>1</v>
      </c>
      <c r="E202" s="518">
        <v>4200</v>
      </c>
      <c r="F202" s="505">
        <f t="shared" si="10"/>
        <v>4200</v>
      </c>
      <c r="G202" s="518">
        <v>210</v>
      </c>
      <c r="H202" s="513">
        <v>4410</v>
      </c>
      <c r="I202" s="518" t="s">
        <v>3801</v>
      </c>
    </row>
    <row r="203" spans="1:9">
      <c r="A203" s="553"/>
      <c r="B203" s="518"/>
      <c r="C203" s="518"/>
      <c r="D203" s="518"/>
      <c r="E203" s="505" t="s">
        <v>2989</v>
      </c>
      <c r="F203" s="547">
        <f>SUM(F195:F202)</f>
        <v>58800</v>
      </c>
      <c r="G203" s="518">
        <f>SUM(G195:G202)</f>
        <v>2940</v>
      </c>
      <c r="H203" s="518">
        <f>SUM(H195:H202)</f>
        <v>61740</v>
      </c>
      <c r="I203" s="518"/>
    </row>
    <row r="204" spans="1:9">
      <c r="A204" s="553"/>
      <c r="B204" s="518"/>
      <c r="C204" s="511" t="s">
        <v>2986</v>
      </c>
      <c r="D204" s="518"/>
      <c r="E204" s="513" t="s">
        <v>2379</v>
      </c>
      <c r="F204" s="556">
        <f>F193+F203</f>
        <v>1056593.96</v>
      </c>
      <c r="G204" s="518"/>
      <c r="H204" s="518"/>
      <c r="I204" s="518"/>
    </row>
    <row r="205" spans="1:9">
      <c r="A205" s="553"/>
      <c r="B205" s="518"/>
      <c r="C205" s="518"/>
      <c r="D205" s="518"/>
      <c r="E205" s="518"/>
      <c r="F205" s="518"/>
      <c r="G205" s="518"/>
      <c r="H205" s="518"/>
      <c r="I205" s="518"/>
    </row>
    <row r="206" spans="1:9">
      <c r="A206" s="553"/>
      <c r="B206" s="518"/>
      <c r="C206" s="518"/>
      <c r="D206" s="518"/>
      <c r="E206" s="518"/>
      <c r="F206" s="518"/>
      <c r="G206" s="518"/>
      <c r="H206" s="513"/>
      <c r="I206" s="518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592" activePane="bottomLeft" state="frozen"/>
      <selection pane="bottomLeft" activeCell="L603" sqref="L60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9">
        <f>G88-M88-N88-5000</f>
        <v>0</v>
      </c>
      <c r="P88" s="403" t="s">
        <v>17943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9">
        <f>G95-M95-N95-11970</f>
        <v>0</v>
      </c>
      <c r="P95" s="378" t="s">
        <v>1092</v>
      </c>
      <c r="Q95" s="403" t="s">
        <v>17943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9">
        <f>G104-M104-N104-11970</f>
        <v>0</v>
      </c>
      <c r="P104" s="381" t="s">
        <v>1092</v>
      </c>
      <c r="Q104" s="403" t="s">
        <v>17943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4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4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4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4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6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7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6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7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6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7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6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7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6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7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6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7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6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7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6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7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6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7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6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7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6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7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6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7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6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7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6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7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6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7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6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7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6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7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6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7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6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7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6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7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6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7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6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7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6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7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6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7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6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7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6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7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6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7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6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7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6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7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6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7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6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7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6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7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6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7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6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7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6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7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6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7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6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7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6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7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6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7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6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7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6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7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6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7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6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3" si="39">G440-M440-N440</f>
        <v>0</v>
      </c>
      <c r="P440" s="567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6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7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6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7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6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7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6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7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6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7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6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7" t="s">
        <v>4317</v>
      </c>
    </row>
    <row r="447" spans="1:17">
      <c r="A447" s="183">
        <v>20161121</v>
      </c>
      <c r="B447" s="183" t="s">
        <v>4570</v>
      </c>
      <c r="C447" s="626" t="s">
        <v>2692</v>
      </c>
      <c r="E447" s="199">
        <v>108000</v>
      </c>
      <c r="F447" s="183">
        <v>5400</v>
      </c>
      <c r="G447" s="566">
        <f t="shared" si="35"/>
        <v>113400</v>
      </c>
      <c r="H447" s="399" t="s">
        <v>8339</v>
      </c>
      <c r="I447" s="398" t="s">
        <v>8340</v>
      </c>
      <c r="J447" s="350">
        <v>28350</v>
      </c>
      <c r="M447" s="350">
        <f t="shared" si="38"/>
        <v>28350</v>
      </c>
      <c r="O447" s="629">
        <f t="shared" si="39"/>
        <v>85050</v>
      </c>
      <c r="P447" s="567" t="s">
        <v>4578</v>
      </c>
      <c r="Q447" s="403" t="s">
        <v>5586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6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7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6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7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6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7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6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7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6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7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6">
        <v>2625</v>
      </c>
      <c r="H453" s="379"/>
      <c r="M453" s="350">
        <f t="shared" si="38"/>
        <v>0</v>
      </c>
      <c r="O453" s="629">
        <f>G453-M453-N453-2625</f>
        <v>0</v>
      </c>
      <c r="P453" s="567" t="s">
        <v>17943</v>
      </c>
    </row>
    <row r="454" spans="1:16">
      <c r="A454" s="183"/>
      <c r="B454" s="183"/>
      <c r="C454" s="199"/>
      <c r="E454" s="199"/>
      <c r="F454" s="183"/>
      <c r="G454" s="566"/>
      <c r="H454" s="379"/>
      <c r="K454" s="199" t="s">
        <v>4837</v>
      </c>
      <c r="L454" s="350">
        <v>22680</v>
      </c>
      <c r="P454" s="567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602390</v>
      </c>
      <c r="M458" s="376">
        <f t="shared" si="40"/>
        <v>3424295</v>
      </c>
      <c r="N458" s="376">
        <f t="shared" si="40"/>
        <v>130</v>
      </c>
      <c r="O458" s="376">
        <f t="shared" si="40"/>
        <v>13230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20"/>
      <c r="E459" s="183">
        <v>19500</v>
      </c>
      <c r="F459" s="183">
        <v>975</v>
      </c>
      <c r="G459" s="566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7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21"/>
      <c r="E460" s="183">
        <v>19500</v>
      </c>
      <c r="F460" s="183">
        <v>975</v>
      </c>
      <c r="G460" s="566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7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21"/>
      <c r="E461" s="183">
        <v>19500</v>
      </c>
      <c r="F461" s="183">
        <v>975</v>
      </c>
      <c r="G461" s="566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7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20"/>
      <c r="E462" s="183">
        <v>19500</v>
      </c>
      <c r="F462" s="183">
        <v>975</v>
      </c>
      <c r="G462" s="566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7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20"/>
      <c r="E463" s="199">
        <v>12600</v>
      </c>
      <c r="F463" s="183">
        <v>630</v>
      </c>
      <c r="G463" s="566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7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20"/>
      <c r="E464" s="199">
        <v>19500</v>
      </c>
      <c r="F464" s="183">
        <v>975</v>
      </c>
      <c r="G464" s="566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7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20"/>
      <c r="E465" s="199">
        <v>19500</v>
      </c>
      <c r="F465" s="183">
        <v>975</v>
      </c>
      <c r="G465" s="566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7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20"/>
      <c r="E466" s="199">
        <v>15600</v>
      </c>
      <c r="F466" s="183">
        <v>780</v>
      </c>
      <c r="G466" s="566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7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20"/>
      <c r="E467" s="199">
        <v>19500</v>
      </c>
      <c r="F467" s="183">
        <v>975</v>
      </c>
      <c r="G467" s="566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7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20"/>
      <c r="E468" s="199">
        <v>15600</v>
      </c>
      <c r="F468" s="183">
        <v>780</v>
      </c>
      <c r="G468" s="566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7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20"/>
      <c r="E469" s="199">
        <v>19500</v>
      </c>
      <c r="F469" s="183">
        <v>975</v>
      </c>
      <c r="G469" s="566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7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20"/>
      <c r="E470" s="199">
        <v>108000</v>
      </c>
      <c r="F470" s="183">
        <v>5400</v>
      </c>
      <c r="G470" s="566">
        <f t="shared" si="41"/>
        <v>113400</v>
      </c>
      <c r="H470" s="399" t="s">
        <v>4303</v>
      </c>
      <c r="I470" s="398" t="s">
        <v>8341</v>
      </c>
      <c r="J470" s="350">
        <v>113400</v>
      </c>
      <c r="M470" s="350">
        <f t="shared" si="42"/>
        <v>113400</v>
      </c>
      <c r="O470" s="351">
        <f t="shared" si="43"/>
        <v>0</v>
      </c>
      <c r="P470" s="567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20"/>
      <c r="E471" s="183">
        <v>13500</v>
      </c>
      <c r="F471" s="183">
        <v>675</v>
      </c>
      <c r="G471" s="566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7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21"/>
      <c r="E472" s="183">
        <v>12857</v>
      </c>
      <c r="F472" s="183">
        <v>643</v>
      </c>
      <c r="G472" s="566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7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21"/>
      <c r="E473" s="183">
        <v>102857</v>
      </c>
      <c r="F473" s="183">
        <v>5143</v>
      </c>
      <c r="G473" s="566">
        <f>E473+F473</f>
        <v>108000</v>
      </c>
      <c r="H473" s="399" t="s">
        <v>4303</v>
      </c>
      <c r="I473" s="398" t="s">
        <v>8342</v>
      </c>
      <c r="J473" s="350">
        <v>108000</v>
      </c>
      <c r="M473" s="350">
        <f t="shared" si="42"/>
        <v>108000</v>
      </c>
      <c r="O473" s="351">
        <f t="shared" si="43"/>
        <v>0</v>
      </c>
      <c r="P473" s="567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20"/>
      <c r="E474" s="183">
        <v>108000</v>
      </c>
      <c r="F474" s="183">
        <v>5400</v>
      </c>
      <c r="G474" s="566">
        <f>E474+F474</f>
        <v>113400</v>
      </c>
      <c r="H474" s="399" t="s">
        <v>4303</v>
      </c>
      <c r="I474" s="398" t="s">
        <v>8343</v>
      </c>
      <c r="J474" s="350">
        <v>113400</v>
      </c>
      <c r="M474" s="350">
        <f t="shared" si="42"/>
        <v>113400</v>
      </c>
      <c r="O474" s="351">
        <f t="shared" si="43"/>
        <v>0</v>
      </c>
      <c r="P474" s="567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20"/>
      <c r="E475" s="199">
        <v>91429</v>
      </c>
      <c r="F475" s="183">
        <v>4571</v>
      </c>
      <c r="G475" s="566">
        <f t="shared" si="41"/>
        <v>96000</v>
      </c>
      <c r="H475" s="399" t="s">
        <v>4303</v>
      </c>
      <c r="I475" s="398" t="s">
        <v>8344</v>
      </c>
      <c r="J475" s="350">
        <v>96000</v>
      </c>
      <c r="M475" s="350">
        <f t="shared" si="42"/>
        <v>96000</v>
      </c>
      <c r="O475" s="351">
        <f t="shared" si="43"/>
        <v>0</v>
      </c>
      <c r="P475" s="567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20"/>
      <c r="E476" s="199">
        <v>86400</v>
      </c>
      <c r="F476" s="183">
        <v>4320</v>
      </c>
      <c r="G476" s="566">
        <f t="shared" si="41"/>
        <v>90720</v>
      </c>
      <c r="H476" s="399" t="s">
        <v>4303</v>
      </c>
      <c r="I476" s="398" t="s">
        <v>8345</v>
      </c>
      <c r="J476" s="350">
        <v>90720</v>
      </c>
      <c r="M476" s="350">
        <f t="shared" si="42"/>
        <v>90720</v>
      </c>
      <c r="O476" s="351">
        <f t="shared" si="43"/>
        <v>0</v>
      </c>
      <c r="P476" s="567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20"/>
      <c r="E477" s="199">
        <v>86400</v>
      </c>
      <c r="F477" s="183">
        <v>4320</v>
      </c>
      <c r="G477" s="566">
        <f t="shared" si="41"/>
        <v>90720</v>
      </c>
      <c r="H477" s="399" t="s">
        <v>4303</v>
      </c>
      <c r="I477" s="398" t="s">
        <v>8346</v>
      </c>
      <c r="J477" s="350">
        <v>86400</v>
      </c>
      <c r="L477" s="639">
        <v>4320</v>
      </c>
      <c r="M477" s="350">
        <f t="shared" si="42"/>
        <v>90720</v>
      </c>
      <c r="O477" s="351">
        <f t="shared" si="43"/>
        <v>0</v>
      </c>
      <c r="P477" s="567" t="s">
        <v>5206</v>
      </c>
      <c r="Q477" s="631" t="s">
        <v>5439</v>
      </c>
    </row>
    <row r="478" spans="1:17">
      <c r="A478" s="183">
        <v>20170407</v>
      </c>
      <c r="B478" s="183" t="s">
        <v>5197</v>
      </c>
      <c r="C478" s="199" t="s">
        <v>456</v>
      </c>
      <c r="D478" s="620"/>
      <c r="E478" s="199">
        <v>12600</v>
      </c>
      <c r="F478" s="183">
        <v>630</v>
      </c>
      <c r="G478" s="566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7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20"/>
      <c r="E479" s="199">
        <v>108000</v>
      </c>
      <c r="F479" s="183">
        <v>5400</v>
      </c>
      <c r="G479" s="566">
        <f t="shared" si="41"/>
        <v>113400</v>
      </c>
      <c r="H479" s="399" t="s">
        <v>4303</v>
      </c>
      <c r="I479" s="398" t="s">
        <v>8347</v>
      </c>
      <c r="J479" s="350">
        <v>113400</v>
      </c>
      <c r="M479" s="350">
        <f t="shared" si="42"/>
        <v>113400</v>
      </c>
      <c r="O479" s="351">
        <f t="shared" si="43"/>
        <v>0</v>
      </c>
      <c r="P479" s="567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20"/>
      <c r="E480" s="199">
        <v>108000</v>
      </c>
      <c r="F480" s="183">
        <v>5400</v>
      </c>
      <c r="G480" s="566">
        <f t="shared" si="41"/>
        <v>113400</v>
      </c>
      <c r="H480" s="399" t="s">
        <v>4303</v>
      </c>
      <c r="I480" s="398" t="s">
        <v>8348</v>
      </c>
      <c r="J480" s="350">
        <v>113400</v>
      </c>
      <c r="M480" s="350">
        <f t="shared" si="42"/>
        <v>113400</v>
      </c>
      <c r="O480" s="351">
        <f t="shared" si="43"/>
        <v>0</v>
      </c>
      <c r="P480" s="567" t="s">
        <v>4338</v>
      </c>
    </row>
    <row r="481" spans="1:17">
      <c r="A481" s="183">
        <v>20170419</v>
      </c>
      <c r="B481" s="183" t="s">
        <v>5200</v>
      </c>
      <c r="C481" s="626" t="s">
        <v>2423</v>
      </c>
      <c r="D481" s="620"/>
      <c r="E481" s="199">
        <v>100800</v>
      </c>
      <c r="F481" s="183">
        <v>5040</v>
      </c>
      <c r="G481" s="566">
        <f t="shared" si="41"/>
        <v>105840</v>
      </c>
      <c r="H481" s="398" t="s">
        <v>5379</v>
      </c>
      <c r="I481" s="624" t="s">
        <v>12657</v>
      </c>
      <c r="J481" s="350">
        <v>26460</v>
      </c>
      <c r="L481" s="350">
        <f>4410+4410+4410+4410+4410+4410+4410+4410+4410+4410+4410+4410+4410+4410+4410</f>
        <v>66150</v>
      </c>
      <c r="M481" s="350">
        <f t="shared" si="42"/>
        <v>92610</v>
      </c>
      <c r="O481" s="351">
        <f t="shared" si="43"/>
        <v>13230</v>
      </c>
      <c r="P481" s="567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20"/>
      <c r="E482" s="199">
        <v>28000</v>
      </c>
      <c r="F482" s="183">
        <v>1400</v>
      </c>
      <c r="G482" s="566">
        <f t="shared" si="41"/>
        <v>29400</v>
      </c>
      <c r="I482" s="398" t="s">
        <v>5406</v>
      </c>
      <c r="L482" s="638">
        <v>29400</v>
      </c>
      <c r="M482" s="350">
        <f t="shared" si="42"/>
        <v>29400</v>
      </c>
      <c r="O482" s="351">
        <f t="shared" si="43"/>
        <v>0</v>
      </c>
      <c r="P482" s="567" t="s">
        <v>5207</v>
      </c>
      <c r="Q482" s="403" t="s">
        <v>8388</v>
      </c>
    </row>
    <row r="483" spans="1:17">
      <c r="A483" s="183">
        <v>20170502</v>
      </c>
      <c r="B483" s="183" t="s">
        <v>5208</v>
      </c>
      <c r="C483" s="183" t="s">
        <v>5209</v>
      </c>
      <c r="D483" s="620"/>
      <c r="E483" s="183">
        <v>19500</v>
      </c>
      <c r="F483" s="183">
        <v>975</v>
      </c>
      <c r="G483" s="566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7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21"/>
      <c r="E484" s="183">
        <v>316000</v>
      </c>
      <c r="F484" s="183">
        <v>15800</v>
      </c>
      <c r="G484" s="566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7" t="s">
        <v>5223</v>
      </c>
      <c r="Q484" s="403" t="s">
        <v>5475</v>
      </c>
    </row>
    <row r="485" spans="1:17">
      <c r="A485" s="183">
        <v>20170502</v>
      </c>
      <c r="B485" s="183" t="s">
        <v>5211</v>
      </c>
      <c r="C485" s="183" t="s">
        <v>5209</v>
      </c>
      <c r="D485" s="621"/>
      <c r="E485" s="183">
        <v>3000</v>
      </c>
      <c r="F485" s="183">
        <v>150</v>
      </c>
      <c r="G485" s="566">
        <f>E485+F485</f>
        <v>3150</v>
      </c>
      <c r="H485" s="398"/>
      <c r="I485" s="398" t="s">
        <v>4809</v>
      </c>
      <c r="L485" s="638">
        <v>3150</v>
      </c>
      <c r="M485" s="350">
        <f t="shared" si="42"/>
        <v>3150</v>
      </c>
      <c r="O485" s="351">
        <f t="shared" si="43"/>
        <v>0</v>
      </c>
      <c r="P485" s="567" t="s">
        <v>5223</v>
      </c>
      <c r="Q485" s="403" t="s">
        <v>8386</v>
      </c>
    </row>
    <row r="486" spans="1:17">
      <c r="A486" s="183">
        <v>20170508</v>
      </c>
      <c r="B486" s="183" t="s">
        <v>5212</v>
      </c>
      <c r="C486" s="183" t="s">
        <v>4202</v>
      </c>
      <c r="D486" s="620"/>
      <c r="E486" s="183">
        <v>19500</v>
      </c>
      <c r="F486" s="183">
        <v>975</v>
      </c>
      <c r="G486" s="566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7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20"/>
      <c r="E487" s="199">
        <v>19500</v>
      </c>
      <c r="F487" s="183">
        <v>975</v>
      </c>
      <c r="G487" s="566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7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20"/>
      <c r="E488" s="199">
        <v>15600</v>
      </c>
      <c r="F488" s="183">
        <v>780</v>
      </c>
      <c r="G488" s="566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7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20"/>
      <c r="E489" s="199">
        <v>19500</v>
      </c>
      <c r="F489" s="183">
        <v>975</v>
      </c>
      <c r="G489" s="566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7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20"/>
      <c r="E490" s="199">
        <v>19500</v>
      </c>
      <c r="F490" s="183">
        <v>975</v>
      </c>
      <c r="G490" s="566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7" t="s">
        <v>4332</v>
      </c>
    </row>
    <row r="491" spans="1:17" s="755" customFormat="1">
      <c r="A491" s="749"/>
      <c r="B491" s="749" t="s">
        <v>5217</v>
      </c>
      <c r="C491" s="749" t="s">
        <v>5218</v>
      </c>
      <c r="D491" s="750"/>
      <c r="E491" s="749"/>
      <c r="F491" s="749"/>
      <c r="G491" s="751">
        <f t="shared" si="41"/>
        <v>0</v>
      </c>
      <c r="H491" s="753"/>
      <c r="I491" s="753"/>
      <c r="J491" s="753"/>
      <c r="K491" s="753"/>
      <c r="L491" s="753"/>
      <c r="M491" s="753">
        <f t="shared" si="42"/>
        <v>0</v>
      </c>
      <c r="N491" s="753"/>
      <c r="O491" s="753">
        <f t="shared" si="43"/>
        <v>0</v>
      </c>
      <c r="P491" s="754"/>
    </row>
    <row r="492" spans="1:17">
      <c r="A492" s="183">
        <v>20170515</v>
      </c>
      <c r="B492" s="183" t="s">
        <v>5219</v>
      </c>
      <c r="C492" s="199" t="s">
        <v>4114</v>
      </c>
      <c r="D492" s="620"/>
      <c r="E492" s="199">
        <v>100800</v>
      </c>
      <c r="F492" s="183">
        <v>5040</v>
      </c>
      <c r="G492" s="566">
        <f t="shared" si="41"/>
        <v>105840</v>
      </c>
      <c r="H492" s="399" t="s">
        <v>4303</v>
      </c>
      <c r="I492" s="398" t="s">
        <v>8349</v>
      </c>
      <c r="J492" s="350">
        <v>105840</v>
      </c>
      <c r="M492" s="350">
        <f t="shared" si="42"/>
        <v>105840</v>
      </c>
      <c r="O492" s="351">
        <f t="shared" si="43"/>
        <v>0</v>
      </c>
      <c r="P492" s="567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20"/>
      <c r="E493" s="199">
        <v>15600</v>
      </c>
      <c r="F493" s="183">
        <v>780</v>
      </c>
      <c r="G493" s="566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7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20"/>
      <c r="E494" s="199">
        <v>13500</v>
      </c>
      <c r="F494" s="183">
        <v>675</v>
      </c>
      <c r="G494" s="566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7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20"/>
      <c r="E495" s="199">
        <v>108000</v>
      </c>
      <c r="F495" s="183">
        <v>5400</v>
      </c>
      <c r="G495" s="566">
        <f t="shared" si="41"/>
        <v>113400</v>
      </c>
      <c r="H495" s="399" t="s">
        <v>4303</v>
      </c>
      <c r="I495" s="398" t="s">
        <v>8350</v>
      </c>
      <c r="J495" s="350">
        <v>113400</v>
      </c>
      <c r="M495" s="350">
        <f t="shared" si="42"/>
        <v>113400</v>
      </c>
      <c r="O495" s="351">
        <f t="shared" si="43"/>
        <v>0</v>
      </c>
      <c r="P495" s="567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20"/>
      <c r="E496" s="183">
        <v>13500</v>
      </c>
      <c r="F496" s="183">
        <v>675</v>
      </c>
      <c r="G496" s="566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7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21"/>
      <c r="E497" s="183">
        <v>91200</v>
      </c>
      <c r="F497" s="183">
        <v>4560</v>
      </c>
      <c r="G497" s="566">
        <f>E497+F497</f>
        <v>95760</v>
      </c>
      <c r="H497" s="399" t="s">
        <v>4303</v>
      </c>
      <c r="I497" s="398" t="s">
        <v>8351</v>
      </c>
      <c r="J497" s="350">
        <v>95760</v>
      </c>
      <c r="M497" s="350">
        <f t="shared" si="42"/>
        <v>95760</v>
      </c>
      <c r="O497" s="351">
        <f t="shared" si="43"/>
        <v>0</v>
      </c>
      <c r="P497" s="567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21"/>
      <c r="E498" s="183">
        <v>19500</v>
      </c>
      <c r="F498" s="183">
        <v>975</v>
      </c>
      <c r="G498" s="566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7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20"/>
      <c r="E499" s="183">
        <v>19500</v>
      </c>
      <c r="F499" s="183">
        <v>975</v>
      </c>
      <c r="G499" s="566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7" t="s">
        <v>4311</v>
      </c>
    </row>
    <row r="500" spans="1:16" s="755" customFormat="1">
      <c r="A500" s="749"/>
      <c r="B500" s="749" t="s">
        <v>5228</v>
      </c>
      <c r="C500" s="749" t="s">
        <v>5218</v>
      </c>
      <c r="D500" s="750"/>
      <c r="E500" s="749"/>
      <c r="F500" s="749"/>
      <c r="G500" s="751">
        <f t="shared" si="41"/>
        <v>0</v>
      </c>
      <c r="H500" s="753"/>
      <c r="I500" s="753"/>
      <c r="J500" s="753"/>
      <c r="K500" s="753"/>
      <c r="L500" s="753"/>
      <c r="M500" s="753">
        <f t="shared" si="42"/>
        <v>0</v>
      </c>
      <c r="N500" s="753"/>
      <c r="O500" s="753">
        <f t="shared" si="43"/>
        <v>0</v>
      </c>
      <c r="P500" s="754"/>
    </row>
    <row r="501" spans="1:16">
      <c r="A501" s="183">
        <v>20170801</v>
      </c>
      <c r="B501" s="183" t="s">
        <v>5229</v>
      </c>
      <c r="C501" s="199" t="s">
        <v>4001</v>
      </c>
      <c r="D501" s="620"/>
      <c r="E501" s="199">
        <v>15600</v>
      </c>
      <c r="F501" s="183">
        <v>780</v>
      </c>
      <c r="G501" s="566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7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20"/>
      <c r="E502" s="199">
        <v>19500</v>
      </c>
      <c r="F502" s="183">
        <v>975</v>
      </c>
      <c r="G502" s="566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7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20"/>
      <c r="E503" s="199">
        <v>19500</v>
      </c>
      <c r="F503" s="183">
        <v>975</v>
      </c>
      <c r="G503" s="566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7" t="s">
        <v>5223</v>
      </c>
    </row>
    <row r="504" spans="1:16" s="755" customFormat="1">
      <c r="A504" s="749"/>
      <c r="B504" s="749" t="s">
        <v>5232</v>
      </c>
      <c r="C504" s="749" t="s">
        <v>5218</v>
      </c>
      <c r="D504" s="750"/>
      <c r="E504" s="749"/>
      <c r="F504" s="749"/>
      <c r="G504" s="751">
        <f t="shared" si="41"/>
        <v>0</v>
      </c>
      <c r="H504" s="753"/>
      <c r="I504" s="753"/>
      <c r="J504" s="753"/>
      <c r="K504" s="753"/>
      <c r="L504" s="753"/>
      <c r="M504" s="753">
        <f t="shared" si="42"/>
        <v>0</v>
      </c>
      <c r="N504" s="753"/>
      <c r="O504" s="753">
        <f t="shared" si="43"/>
        <v>0</v>
      </c>
      <c r="P504" s="754"/>
    </row>
    <row r="505" spans="1:16">
      <c r="A505" s="183">
        <v>20170807</v>
      </c>
      <c r="B505" s="183" t="s">
        <v>5233</v>
      </c>
      <c r="C505" s="199" t="s">
        <v>4316</v>
      </c>
      <c r="D505" s="620"/>
      <c r="E505" s="199">
        <v>15600</v>
      </c>
      <c r="F505" s="183">
        <v>780</v>
      </c>
      <c r="G505" s="566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7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20"/>
      <c r="E506" s="199">
        <v>13500</v>
      </c>
      <c r="F506" s="183">
        <v>675</v>
      </c>
      <c r="G506" s="566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7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20"/>
      <c r="E507" s="199">
        <v>43200</v>
      </c>
      <c r="F507" s="183">
        <v>2160</v>
      </c>
      <c r="G507" s="566">
        <f t="shared" si="41"/>
        <v>45360</v>
      </c>
      <c r="H507" s="625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7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20"/>
      <c r="E508" s="199">
        <v>108000</v>
      </c>
      <c r="F508" s="183">
        <v>5400</v>
      </c>
      <c r="G508" s="566">
        <f t="shared" si="41"/>
        <v>113400</v>
      </c>
      <c r="H508" s="399" t="s">
        <v>4303</v>
      </c>
      <c r="I508" s="398" t="s">
        <v>8352</v>
      </c>
      <c r="J508" s="350">
        <v>113400</v>
      </c>
      <c r="M508" s="350">
        <f t="shared" si="42"/>
        <v>113400</v>
      </c>
      <c r="O508" s="351">
        <f t="shared" si="43"/>
        <v>0</v>
      </c>
      <c r="P508" s="567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20"/>
      <c r="E509" s="183">
        <v>19500</v>
      </c>
      <c r="F509" s="183">
        <v>975</v>
      </c>
      <c r="G509" s="566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7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21"/>
      <c r="E510" s="183">
        <v>72000</v>
      </c>
      <c r="F510" s="183">
        <v>3600</v>
      </c>
      <c r="G510" s="566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7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21"/>
      <c r="E511" s="183">
        <v>43200</v>
      </c>
      <c r="F511" s="183">
        <v>2160</v>
      </c>
      <c r="G511" s="566">
        <f t="shared" si="41"/>
        <v>45360</v>
      </c>
      <c r="H511" s="399" t="s">
        <v>5527</v>
      </c>
      <c r="I511" s="398" t="s">
        <v>8353</v>
      </c>
      <c r="J511" s="350">
        <v>45360</v>
      </c>
      <c r="M511" s="350">
        <f t="shared" si="42"/>
        <v>45360</v>
      </c>
      <c r="O511" s="351">
        <f t="shared" si="43"/>
        <v>0</v>
      </c>
      <c r="P511" s="567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20"/>
      <c r="E512" s="183">
        <v>12857</v>
      </c>
      <c r="F512" s="183">
        <v>643</v>
      </c>
      <c r="G512" s="566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7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20"/>
      <c r="E513" s="199">
        <v>12600</v>
      </c>
      <c r="F513" s="183">
        <v>630</v>
      </c>
      <c r="G513" s="566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7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20"/>
      <c r="E514" s="199">
        <v>13500</v>
      </c>
      <c r="F514" s="183">
        <v>675</v>
      </c>
      <c r="G514" s="566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7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20"/>
      <c r="E515" s="199">
        <v>102857</v>
      </c>
      <c r="F515" s="183">
        <v>5143</v>
      </c>
      <c r="G515" s="566">
        <f t="shared" si="41"/>
        <v>108000</v>
      </c>
      <c r="H515" s="399" t="s">
        <v>4303</v>
      </c>
      <c r="I515" s="398" t="s">
        <v>8354</v>
      </c>
      <c r="J515" s="350">
        <v>108000</v>
      </c>
      <c r="M515" s="350">
        <f t="shared" si="42"/>
        <v>108000</v>
      </c>
      <c r="O515" s="351">
        <f t="shared" si="43"/>
        <v>0</v>
      </c>
      <c r="P515" s="567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20"/>
      <c r="E516" s="183">
        <v>108000</v>
      </c>
      <c r="F516" s="183">
        <v>5400</v>
      </c>
      <c r="G516" s="566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7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21"/>
      <c r="E517" s="183">
        <v>108000</v>
      </c>
      <c r="F517" s="183">
        <v>5400</v>
      </c>
      <c r="G517" s="566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7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21"/>
      <c r="E518" s="183">
        <v>19500</v>
      </c>
      <c r="F518" s="183">
        <v>975</v>
      </c>
      <c r="G518" s="566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7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20"/>
      <c r="E519" s="183">
        <v>19500</v>
      </c>
      <c r="F519" s="183">
        <v>975</v>
      </c>
      <c r="G519" s="566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7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20"/>
      <c r="E520" s="199">
        <v>15600</v>
      </c>
      <c r="F520" s="183">
        <v>780</v>
      </c>
      <c r="G520" s="566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7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20"/>
      <c r="E521" s="199">
        <v>19500</v>
      </c>
      <c r="F521" s="183">
        <v>975</v>
      </c>
      <c r="G521" s="566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7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20"/>
      <c r="E522" s="199">
        <v>19500</v>
      </c>
      <c r="F522" s="183">
        <v>975</v>
      </c>
      <c r="G522" s="566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7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20"/>
      <c r="E523" s="199">
        <v>19500</v>
      </c>
      <c r="F523" s="183">
        <v>975</v>
      </c>
      <c r="G523" s="566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7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20"/>
      <c r="E524" s="199">
        <v>15600</v>
      </c>
      <c r="F524" s="183">
        <v>780</v>
      </c>
      <c r="G524" s="566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7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20"/>
      <c r="E525" s="199">
        <v>13500</v>
      </c>
      <c r="F525" s="183">
        <v>675</v>
      </c>
      <c r="G525" s="566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7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20"/>
      <c r="E526" s="199">
        <v>108000</v>
      </c>
      <c r="F526" s="183">
        <v>5400</v>
      </c>
      <c r="G526" s="566">
        <f t="shared" si="44"/>
        <v>113400</v>
      </c>
      <c r="H526" s="399" t="s">
        <v>4303</v>
      </c>
      <c r="I526" s="398" t="s">
        <v>8355</v>
      </c>
      <c r="J526" s="350">
        <v>113400</v>
      </c>
      <c r="M526" s="350">
        <f t="shared" si="45"/>
        <v>113400</v>
      </c>
      <c r="O526" s="351">
        <f t="shared" si="46"/>
        <v>0</v>
      </c>
      <c r="P526" s="567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20"/>
      <c r="E527" s="199">
        <v>79000</v>
      </c>
      <c r="F527" s="183">
        <v>3950</v>
      </c>
      <c r="G527" s="566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7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20"/>
      <c r="E528" s="199">
        <v>79000</v>
      </c>
      <c r="F528" s="183">
        <v>3950</v>
      </c>
      <c r="G528" s="566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7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20"/>
      <c r="E529" s="199">
        <v>79000</v>
      </c>
      <c r="F529" s="183">
        <v>3950</v>
      </c>
      <c r="G529" s="566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7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20"/>
      <c r="E530" s="199">
        <v>79000</v>
      </c>
      <c r="F530" s="183">
        <v>3950</v>
      </c>
      <c r="G530" s="566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7" t="s">
        <v>5223</v>
      </c>
    </row>
    <row r="533" spans="1:16" s="347" customFormat="1">
      <c r="A533" s="401" t="s">
        <v>8531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8532</v>
      </c>
      <c r="C534" s="183" t="s">
        <v>456</v>
      </c>
      <c r="D534" s="620"/>
      <c r="E534" s="183">
        <v>12600</v>
      </c>
      <c r="F534" s="183">
        <v>630</v>
      </c>
      <c r="G534" s="566">
        <f t="shared" ref="G534:G548" si="48">E534+F534</f>
        <v>13230</v>
      </c>
      <c r="H534" s="399" t="s">
        <v>4331</v>
      </c>
      <c r="I534" s="398" t="s">
        <v>8269</v>
      </c>
      <c r="L534" s="350">
        <v>13230</v>
      </c>
      <c r="M534" s="350">
        <f>J534+K534+L534</f>
        <v>13230</v>
      </c>
      <c r="O534" s="351">
        <f>G534-M534-N534</f>
        <v>0</v>
      </c>
      <c r="P534" s="567" t="s">
        <v>4324</v>
      </c>
    </row>
    <row r="535" spans="1:16">
      <c r="A535" s="183">
        <v>20180111</v>
      </c>
      <c r="B535" s="183" t="s">
        <v>8534</v>
      </c>
      <c r="C535" s="183" t="s">
        <v>447</v>
      </c>
      <c r="D535" s="621"/>
      <c r="E535" s="183">
        <v>13500</v>
      </c>
      <c r="F535" s="183">
        <v>675</v>
      </c>
      <c r="G535" s="566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7" t="s">
        <v>4322</v>
      </c>
    </row>
    <row r="536" spans="1:16">
      <c r="A536" s="183">
        <v>20180111</v>
      </c>
      <c r="B536" s="183" t="s">
        <v>8536</v>
      </c>
      <c r="C536" s="183" t="s">
        <v>4319</v>
      </c>
      <c r="D536" s="621"/>
      <c r="E536" s="183">
        <v>12857</v>
      </c>
      <c r="F536" s="183">
        <v>643</v>
      </c>
      <c r="G536" s="566">
        <f t="shared" si="48"/>
        <v>13500</v>
      </c>
      <c r="H536" s="399" t="s">
        <v>4764</v>
      </c>
      <c r="I536" s="398" t="s">
        <v>5485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7" t="s">
        <v>4320</v>
      </c>
    </row>
    <row r="537" spans="1:16">
      <c r="A537" s="183">
        <v>20180117</v>
      </c>
      <c r="B537" s="183" t="s">
        <v>8538</v>
      </c>
      <c r="C537" s="183" t="s">
        <v>4410</v>
      </c>
      <c r="D537" s="620"/>
      <c r="E537" s="183">
        <v>132000</v>
      </c>
      <c r="F537" s="183">
        <v>6600</v>
      </c>
      <c r="G537" s="566">
        <f t="shared" si="48"/>
        <v>138600</v>
      </c>
      <c r="H537" s="399" t="s">
        <v>4303</v>
      </c>
      <c r="I537" s="398" t="s">
        <v>12790</v>
      </c>
      <c r="J537" s="685">
        <v>138600</v>
      </c>
      <c r="M537" s="350">
        <f t="shared" si="49"/>
        <v>138600</v>
      </c>
      <c r="O537" s="351">
        <f t="shared" si="50"/>
        <v>0</v>
      </c>
      <c r="P537" s="567" t="s">
        <v>4411</v>
      </c>
    </row>
    <row r="538" spans="1:16">
      <c r="A538" s="183">
        <v>20180118</v>
      </c>
      <c r="B538" s="183" t="s">
        <v>8540</v>
      </c>
      <c r="C538" s="199" t="s">
        <v>4518</v>
      </c>
      <c r="D538" s="620"/>
      <c r="E538" s="199">
        <v>102857</v>
      </c>
      <c r="F538" s="183">
        <v>5143</v>
      </c>
      <c r="G538" s="566">
        <f t="shared" si="48"/>
        <v>108000</v>
      </c>
      <c r="H538" s="399" t="s">
        <v>4303</v>
      </c>
      <c r="I538" s="398" t="s">
        <v>12791</v>
      </c>
      <c r="J538" s="685">
        <v>108000</v>
      </c>
      <c r="M538" s="350">
        <f t="shared" si="49"/>
        <v>108000</v>
      </c>
      <c r="O538" s="351">
        <f t="shared" si="50"/>
        <v>0</v>
      </c>
      <c r="P538" s="567" t="s">
        <v>4521</v>
      </c>
    </row>
    <row r="539" spans="1:16">
      <c r="A539" s="183">
        <v>20180118</v>
      </c>
      <c r="B539" s="183" t="s">
        <v>8542</v>
      </c>
      <c r="C539" s="199" t="s">
        <v>4283</v>
      </c>
      <c r="D539" s="620"/>
      <c r="E539" s="199">
        <v>108000</v>
      </c>
      <c r="F539" s="183">
        <v>5400</v>
      </c>
      <c r="G539" s="566">
        <f t="shared" si="48"/>
        <v>113400</v>
      </c>
      <c r="H539" s="399" t="s">
        <v>4303</v>
      </c>
      <c r="I539" s="398" t="s">
        <v>12789</v>
      </c>
      <c r="J539" s="685">
        <v>113400</v>
      </c>
      <c r="M539" s="350">
        <f t="shared" si="49"/>
        <v>113400</v>
      </c>
      <c r="O539" s="351">
        <f t="shared" si="50"/>
        <v>0</v>
      </c>
      <c r="P539" s="567" t="s">
        <v>4408</v>
      </c>
    </row>
    <row r="540" spans="1:16">
      <c r="A540" s="183">
        <v>20180201</v>
      </c>
      <c r="B540" s="183" t="s">
        <v>8544</v>
      </c>
      <c r="C540" s="199" t="s">
        <v>4272</v>
      </c>
      <c r="D540" s="620"/>
      <c r="E540" s="199">
        <v>19500</v>
      </c>
      <c r="F540" s="183">
        <v>975</v>
      </c>
      <c r="G540" s="566">
        <f t="shared" si="48"/>
        <v>20475</v>
      </c>
      <c r="H540" s="399" t="s">
        <v>4812</v>
      </c>
      <c r="I540" s="350">
        <v>1361</v>
      </c>
      <c r="J540" s="685">
        <v>20475</v>
      </c>
      <c r="K540" s="685"/>
      <c r="M540" s="350">
        <f t="shared" si="49"/>
        <v>20475</v>
      </c>
      <c r="O540" s="351">
        <f t="shared" si="50"/>
        <v>0</v>
      </c>
      <c r="P540" s="567" t="s">
        <v>4397</v>
      </c>
    </row>
    <row r="541" spans="1:16">
      <c r="A541" s="183">
        <v>20180201</v>
      </c>
      <c r="B541" s="183" t="s">
        <v>8546</v>
      </c>
      <c r="C541" s="199" t="s">
        <v>4272</v>
      </c>
      <c r="D541" s="620"/>
      <c r="E541" s="199">
        <v>19500</v>
      </c>
      <c r="F541" s="183">
        <v>975</v>
      </c>
      <c r="G541" s="566">
        <f>E541+F541</f>
        <v>20475</v>
      </c>
      <c r="H541" s="399" t="s">
        <v>4814</v>
      </c>
      <c r="I541" s="350">
        <v>1362</v>
      </c>
      <c r="J541" s="685"/>
      <c r="K541" s="685">
        <v>20475</v>
      </c>
      <c r="M541" s="350">
        <f t="shared" si="49"/>
        <v>20475</v>
      </c>
      <c r="O541" s="351">
        <f t="shared" si="50"/>
        <v>0</v>
      </c>
      <c r="P541" s="567" t="s">
        <v>4397</v>
      </c>
    </row>
    <row r="542" spans="1:16">
      <c r="A542" s="183">
        <v>20180201</v>
      </c>
      <c r="B542" s="183" t="s">
        <v>8547</v>
      </c>
      <c r="C542" s="199" t="s">
        <v>4272</v>
      </c>
      <c r="D542" s="620"/>
      <c r="E542" s="199">
        <v>19500</v>
      </c>
      <c r="F542" s="183">
        <v>975</v>
      </c>
      <c r="G542" s="566">
        <f>E542+F542</f>
        <v>20475</v>
      </c>
      <c r="H542" s="399" t="s">
        <v>4813</v>
      </c>
      <c r="I542" s="350">
        <v>1363</v>
      </c>
      <c r="J542" s="685"/>
      <c r="K542" s="685">
        <v>20475</v>
      </c>
      <c r="M542" s="350">
        <f t="shared" si="49"/>
        <v>20475</v>
      </c>
      <c r="O542" s="351">
        <f t="shared" si="50"/>
        <v>0</v>
      </c>
      <c r="P542" s="567" t="s">
        <v>4397</v>
      </c>
    </row>
    <row r="543" spans="1:16">
      <c r="A543" s="183">
        <v>20180201</v>
      </c>
      <c r="B543" s="183" t="s">
        <v>8548</v>
      </c>
      <c r="C543" s="199" t="s">
        <v>4272</v>
      </c>
      <c r="D543" s="620"/>
      <c r="E543" s="199">
        <v>19500</v>
      </c>
      <c r="F543" s="183">
        <v>975</v>
      </c>
      <c r="G543" s="566">
        <f>E543+F543</f>
        <v>20475</v>
      </c>
      <c r="H543" s="399" t="s">
        <v>4824</v>
      </c>
      <c r="I543" s="350">
        <v>1364</v>
      </c>
      <c r="J543" s="685"/>
      <c r="K543" s="685">
        <v>20475</v>
      </c>
      <c r="M543" s="350">
        <f t="shared" si="49"/>
        <v>20475</v>
      </c>
      <c r="O543" s="351">
        <f t="shared" si="50"/>
        <v>0</v>
      </c>
      <c r="P543" s="567" t="s">
        <v>4397</v>
      </c>
    </row>
    <row r="544" spans="1:16">
      <c r="A544" s="183">
        <v>20180208</v>
      </c>
      <c r="B544" s="183" t="s">
        <v>8549</v>
      </c>
      <c r="C544" s="199" t="s">
        <v>4202</v>
      </c>
      <c r="D544" s="620"/>
      <c r="E544" s="199">
        <v>19500</v>
      </c>
      <c r="F544" s="183">
        <v>975</v>
      </c>
      <c r="G544" s="566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7" t="s">
        <v>4309</v>
      </c>
    </row>
    <row r="545" spans="1:16">
      <c r="A545" s="183">
        <v>20180208</v>
      </c>
      <c r="B545" s="183" t="s">
        <v>8551</v>
      </c>
      <c r="C545" s="199" t="s">
        <v>4001</v>
      </c>
      <c r="D545" s="620"/>
      <c r="E545" s="199">
        <v>19500</v>
      </c>
      <c r="F545" s="183">
        <v>975</v>
      </c>
      <c r="G545" s="566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7" t="s">
        <v>4311</v>
      </c>
    </row>
    <row r="546" spans="1:16">
      <c r="A546" s="183">
        <v>20180208</v>
      </c>
      <c r="B546" s="183" t="s">
        <v>8553</v>
      </c>
      <c r="C546" s="199" t="s">
        <v>4001</v>
      </c>
      <c r="D546" s="620"/>
      <c r="E546" s="199">
        <v>15600</v>
      </c>
      <c r="F546" s="183">
        <v>780</v>
      </c>
      <c r="G546" s="566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7" t="s">
        <v>4311</v>
      </c>
    </row>
    <row r="547" spans="1:16">
      <c r="A547" s="183">
        <v>20180208</v>
      </c>
      <c r="B547" s="183" t="s">
        <v>8554</v>
      </c>
      <c r="C547" s="199" t="s">
        <v>4205</v>
      </c>
      <c r="D547" s="620"/>
      <c r="E547" s="199">
        <v>19500</v>
      </c>
      <c r="F547" s="183">
        <v>975</v>
      </c>
      <c r="G547" s="566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7" t="s">
        <v>4314</v>
      </c>
    </row>
    <row r="548" spans="1:16">
      <c r="A548" s="183">
        <v>20180208</v>
      </c>
      <c r="B548" s="183" t="s">
        <v>8556</v>
      </c>
      <c r="C548" s="199" t="s">
        <v>4057</v>
      </c>
      <c r="D548" s="620"/>
      <c r="E548" s="199">
        <v>19500</v>
      </c>
      <c r="F548" s="183">
        <v>975</v>
      </c>
      <c r="G548" s="566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7" t="s">
        <v>4332</v>
      </c>
    </row>
    <row r="549" spans="1:16">
      <c r="A549" s="183">
        <v>20180208</v>
      </c>
      <c r="B549" s="183" t="s">
        <v>8558</v>
      </c>
      <c r="C549" s="199" t="s">
        <v>5209</v>
      </c>
      <c r="D549" s="620"/>
      <c r="E549" s="199">
        <v>19500</v>
      </c>
      <c r="F549" s="183">
        <v>975</v>
      </c>
      <c r="G549" s="566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7" t="s">
        <v>5223</v>
      </c>
    </row>
    <row r="550" spans="1:16">
      <c r="A550" s="183">
        <v>20180208</v>
      </c>
      <c r="B550" s="183" t="s">
        <v>8560</v>
      </c>
      <c r="C550" s="199" t="s">
        <v>4316</v>
      </c>
      <c r="D550" s="620"/>
      <c r="E550" s="199">
        <v>15600</v>
      </c>
      <c r="F550" s="183">
        <v>780</v>
      </c>
      <c r="G550" s="566">
        <v>16380</v>
      </c>
      <c r="H550" s="379">
        <v>4</v>
      </c>
      <c r="I550" s="350">
        <v>1341</v>
      </c>
      <c r="J550" s="686">
        <v>16380</v>
      </c>
      <c r="M550" s="350">
        <f t="shared" si="49"/>
        <v>16380</v>
      </c>
      <c r="O550" s="351">
        <f t="shared" si="50"/>
        <v>0</v>
      </c>
      <c r="P550" s="567" t="s">
        <v>4317</v>
      </c>
    </row>
    <row r="551" spans="1:16">
      <c r="A551" s="183">
        <v>20180208</v>
      </c>
      <c r="B551" s="183" t="s">
        <v>8562</v>
      </c>
      <c r="C551" s="199" t="s">
        <v>4340</v>
      </c>
      <c r="D551" s="621"/>
      <c r="E551" s="199">
        <v>13500</v>
      </c>
      <c r="F551" s="183">
        <v>675</v>
      </c>
      <c r="G551" s="566">
        <v>14175</v>
      </c>
      <c r="H551" s="399" t="s">
        <v>4811</v>
      </c>
      <c r="I551" s="398" t="s">
        <v>5366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7" t="s">
        <v>4341</v>
      </c>
    </row>
    <row r="552" spans="1:16">
      <c r="A552" s="183">
        <v>20180301</v>
      </c>
      <c r="B552" s="183" t="s">
        <v>8578</v>
      </c>
      <c r="C552" s="183" t="s">
        <v>4419</v>
      </c>
      <c r="D552" s="620"/>
      <c r="E552" s="183">
        <v>3000</v>
      </c>
      <c r="F552" s="183">
        <v>150</v>
      </c>
      <c r="G552" s="566">
        <f>E552+F552</f>
        <v>3150</v>
      </c>
      <c r="H552" s="379"/>
      <c r="I552" s="398" t="s">
        <v>8299</v>
      </c>
      <c r="L552" s="350">
        <v>3150</v>
      </c>
      <c r="M552" s="350">
        <f t="shared" si="49"/>
        <v>3150</v>
      </c>
      <c r="O552" s="351">
        <f t="shared" si="50"/>
        <v>0</v>
      </c>
      <c r="P552" s="567" t="s">
        <v>8584</v>
      </c>
    </row>
    <row r="553" spans="1:16" s="755" customFormat="1">
      <c r="A553" s="749"/>
      <c r="B553" s="749" t="s">
        <v>8579</v>
      </c>
      <c r="C553" s="749"/>
      <c r="D553" s="756"/>
      <c r="E553" s="749"/>
      <c r="F553" s="749"/>
      <c r="G553" s="751">
        <f>E553+F553</f>
        <v>0</v>
      </c>
      <c r="H553" s="752"/>
      <c r="I553" s="753"/>
      <c r="J553" s="753"/>
      <c r="K553" s="753"/>
      <c r="L553" s="753"/>
      <c r="M553" s="753">
        <f t="shared" si="49"/>
        <v>0</v>
      </c>
      <c r="N553" s="753"/>
      <c r="O553" s="753">
        <f t="shared" si="50"/>
        <v>0</v>
      </c>
      <c r="P553" s="754"/>
    </row>
    <row r="554" spans="1:16">
      <c r="A554" s="183">
        <v>20180321</v>
      </c>
      <c r="B554" s="183" t="s">
        <v>8580</v>
      </c>
      <c r="C554" s="183" t="s">
        <v>4256</v>
      </c>
      <c r="D554" s="621"/>
      <c r="E554" s="183">
        <v>108000</v>
      </c>
      <c r="F554" s="183">
        <v>5400</v>
      </c>
      <c r="G554" s="566">
        <f>E554+F554</f>
        <v>113400</v>
      </c>
      <c r="H554" s="399" t="s">
        <v>4303</v>
      </c>
      <c r="I554" s="398" t="s">
        <v>12792</v>
      </c>
      <c r="J554" s="685">
        <v>113400</v>
      </c>
      <c r="M554" s="350">
        <f t="shared" si="49"/>
        <v>113400</v>
      </c>
      <c r="O554" s="351">
        <f t="shared" si="50"/>
        <v>0</v>
      </c>
      <c r="P554" s="567" t="s">
        <v>4405</v>
      </c>
    </row>
    <row r="555" spans="1:16">
      <c r="A555" s="183">
        <v>20180411</v>
      </c>
      <c r="B555" s="183" t="s">
        <v>8582</v>
      </c>
      <c r="C555" s="183" t="s">
        <v>4319</v>
      </c>
      <c r="D555" s="620"/>
      <c r="E555" s="183">
        <v>12857</v>
      </c>
      <c r="F555" s="183">
        <v>643</v>
      </c>
      <c r="G555" s="566">
        <f>E555+F555</f>
        <v>13500</v>
      </c>
      <c r="H555" s="399" t="s">
        <v>4825</v>
      </c>
      <c r="I555" s="398" t="s">
        <v>5486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7" t="s">
        <v>4320</v>
      </c>
    </row>
    <row r="556" spans="1:16">
      <c r="A556" s="183">
        <v>20180507</v>
      </c>
      <c r="B556" s="183" t="s">
        <v>8586</v>
      </c>
      <c r="C556" s="183" t="s">
        <v>4202</v>
      </c>
      <c r="D556" s="620"/>
      <c r="E556" s="183">
        <v>19500</v>
      </c>
      <c r="F556" s="183">
        <v>975</v>
      </c>
      <c r="G556" s="566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7" t="s">
        <v>4309</v>
      </c>
    </row>
    <row r="557" spans="1:16">
      <c r="A557" s="183">
        <v>20180507</v>
      </c>
      <c r="B557" s="183" t="s">
        <v>8587</v>
      </c>
      <c r="C557" s="183" t="s">
        <v>4001</v>
      </c>
      <c r="D557" s="621"/>
      <c r="E557" s="183">
        <v>19500</v>
      </c>
      <c r="F557" s="183">
        <v>975</v>
      </c>
      <c r="G557" s="566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7" t="s">
        <v>4311</v>
      </c>
    </row>
    <row r="558" spans="1:16">
      <c r="A558" s="183">
        <v>20180507</v>
      </c>
      <c r="B558" s="183" t="s">
        <v>8589</v>
      </c>
      <c r="C558" s="183" t="s">
        <v>4001</v>
      </c>
      <c r="D558" s="621"/>
      <c r="E558" s="183">
        <v>15600</v>
      </c>
      <c r="F558" s="183">
        <v>780</v>
      </c>
      <c r="G558" s="566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7" t="s">
        <v>4311</v>
      </c>
    </row>
    <row r="559" spans="1:16">
      <c r="A559" s="183">
        <v>20180507</v>
      </c>
      <c r="B559" s="183" t="s">
        <v>8590</v>
      </c>
      <c r="C559" s="183" t="s">
        <v>4205</v>
      </c>
      <c r="D559" s="620"/>
      <c r="E559" s="183">
        <v>19500</v>
      </c>
      <c r="F559" s="183">
        <v>975</v>
      </c>
      <c r="G559" s="566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7" t="s">
        <v>4314</v>
      </c>
    </row>
    <row r="560" spans="1:16">
      <c r="A560" s="183">
        <v>20180507</v>
      </c>
      <c r="B560" s="183" t="s">
        <v>8592</v>
      </c>
      <c r="C560" s="199" t="s">
        <v>4057</v>
      </c>
      <c r="D560" s="620"/>
      <c r="E560" s="199">
        <v>19500</v>
      </c>
      <c r="F560" s="183">
        <v>975</v>
      </c>
      <c r="G560" s="566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7" t="s">
        <v>4332</v>
      </c>
    </row>
    <row r="561" spans="1:16">
      <c r="A561" s="183">
        <v>20180507</v>
      </c>
      <c r="B561" s="183" t="s">
        <v>8594</v>
      </c>
      <c r="C561" s="199" t="s">
        <v>5209</v>
      </c>
      <c r="D561" s="620"/>
      <c r="E561" s="199">
        <v>19500</v>
      </c>
      <c r="F561" s="183">
        <v>975</v>
      </c>
      <c r="G561" s="566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7" t="s">
        <v>5223</v>
      </c>
    </row>
    <row r="562" spans="1:16">
      <c r="A562" s="183">
        <v>20180507</v>
      </c>
      <c r="B562" s="183" t="s">
        <v>8596</v>
      </c>
      <c r="C562" s="199" t="s">
        <v>4316</v>
      </c>
      <c r="D562" s="620"/>
      <c r="E562" s="199">
        <v>15600</v>
      </c>
      <c r="F562" s="183">
        <v>780</v>
      </c>
      <c r="G562" s="566">
        <f t="shared" si="51"/>
        <v>16380</v>
      </c>
      <c r="H562" s="379">
        <v>5</v>
      </c>
      <c r="I562" s="350">
        <v>1342</v>
      </c>
      <c r="J562" s="686">
        <v>16380</v>
      </c>
      <c r="M562" s="350">
        <f t="shared" si="49"/>
        <v>16380</v>
      </c>
      <c r="O562" s="351">
        <f t="shared" si="50"/>
        <v>0</v>
      </c>
      <c r="P562" s="567" t="s">
        <v>4317</v>
      </c>
    </row>
    <row r="563" spans="1:16">
      <c r="A563" s="183">
        <v>20180507</v>
      </c>
      <c r="B563" s="183" t="s">
        <v>8598</v>
      </c>
      <c r="C563" s="199" t="s">
        <v>4340</v>
      </c>
      <c r="D563" s="620"/>
      <c r="E563" s="199">
        <v>13500</v>
      </c>
      <c r="F563" s="183">
        <v>675</v>
      </c>
      <c r="G563" s="566">
        <f t="shared" si="51"/>
        <v>14175</v>
      </c>
      <c r="H563" s="399" t="s">
        <v>4812</v>
      </c>
      <c r="I563" s="398" t="s">
        <v>11475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7" t="s">
        <v>4341</v>
      </c>
    </row>
    <row r="564" spans="1:16">
      <c r="A564" s="183">
        <v>20180522</v>
      </c>
      <c r="B564" s="183" t="s">
        <v>8600</v>
      </c>
      <c r="C564" s="199" t="s">
        <v>4531</v>
      </c>
      <c r="D564" s="620"/>
      <c r="E564" s="199">
        <v>108000</v>
      </c>
      <c r="F564" s="183">
        <v>5400</v>
      </c>
      <c r="G564" s="566">
        <f t="shared" si="51"/>
        <v>113400</v>
      </c>
      <c r="H564" s="399" t="s">
        <v>4303</v>
      </c>
      <c r="I564" s="398" t="s">
        <v>12793</v>
      </c>
      <c r="J564" s="685">
        <v>113400</v>
      </c>
      <c r="M564" s="350">
        <f t="shared" si="49"/>
        <v>113400</v>
      </c>
      <c r="O564" s="351">
        <f t="shared" si="50"/>
        <v>0</v>
      </c>
      <c r="P564" s="567" t="s">
        <v>4542</v>
      </c>
    </row>
    <row r="565" spans="1:16">
      <c r="A565" s="183">
        <v>20180621</v>
      </c>
      <c r="B565" s="183" t="s">
        <v>8602</v>
      </c>
      <c r="C565" s="199" t="s">
        <v>456</v>
      </c>
      <c r="D565" s="620"/>
      <c r="E565" s="199">
        <v>12600</v>
      </c>
      <c r="F565" s="183">
        <v>630</v>
      </c>
      <c r="G565" s="566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7" t="s">
        <v>4324</v>
      </c>
    </row>
    <row r="566" spans="1:16">
      <c r="A566" s="183">
        <v>20180621</v>
      </c>
      <c r="B566" s="183" t="s">
        <v>8604</v>
      </c>
      <c r="C566" s="199" t="s">
        <v>4319</v>
      </c>
      <c r="D566" s="620"/>
      <c r="E566" s="199">
        <v>12857</v>
      </c>
      <c r="F566" s="183">
        <v>643</v>
      </c>
      <c r="G566" s="566">
        <f t="shared" si="51"/>
        <v>13500</v>
      </c>
      <c r="H566" s="399" t="s">
        <v>4811</v>
      </c>
      <c r="I566" s="398" t="s">
        <v>5452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7" t="s">
        <v>4320</v>
      </c>
    </row>
    <row r="567" spans="1:16">
      <c r="A567" s="183">
        <v>20180702</v>
      </c>
      <c r="B567" s="183" t="s">
        <v>8616</v>
      </c>
      <c r="C567" s="183" t="s">
        <v>4679</v>
      </c>
      <c r="D567" s="620"/>
      <c r="E567" s="183">
        <v>132000</v>
      </c>
      <c r="F567" s="183">
        <v>6600</v>
      </c>
      <c r="G567" s="566">
        <f t="shared" si="51"/>
        <v>138600</v>
      </c>
      <c r="H567" s="399" t="s">
        <v>4303</v>
      </c>
      <c r="I567" s="398" t="s">
        <v>12795</v>
      </c>
      <c r="J567" s="685">
        <v>138600</v>
      </c>
      <c r="M567" s="350">
        <f t="shared" si="49"/>
        <v>138600</v>
      </c>
      <c r="O567" s="351">
        <f t="shared" si="50"/>
        <v>0</v>
      </c>
      <c r="P567" s="567" t="s">
        <v>4411</v>
      </c>
    </row>
    <row r="568" spans="1:16">
      <c r="A568" s="183">
        <v>20180705</v>
      </c>
      <c r="B568" s="183" t="s">
        <v>8618</v>
      </c>
      <c r="C568" s="183" t="s">
        <v>4529</v>
      </c>
      <c r="D568" s="621"/>
      <c r="E568" s="183">
        <v>96000</v>
      </c>
      <c r="F568" s="183">
        <v>4800</v>
      </c>
      <c r="G568" s="566">
        <f t="shared" si="51"/>
        <v>100800</v>
      </c>
      <c r="H568" s="399" t="s">
        <v>12543</v>
      </c>
      <c r="I568" s="398" t="s">
        <v>12794</v>
      </c>
      <c r="J568" s="685">
        <v>100800</v>
      </c>
      <c r="M568" s="350">
        <f t="shared" si="49"/>
        <v>100800</v>
      </c>
      <c r="O568" s="351">
        <f t="shared" si="50"/>
        <v>0</v>
      </c>
      <c r="P568" s="567" t="s">
        <v>4541</v>
      </c>
    </row>
    <row r="569" spans="1:16">
      <c r="A569" s="183">
        <v>20180710</v>
      </c>
      <c r="B569" s="183" t="s">
        <v>8620</v>
      </c>
      <c r="C569" s="183" t="s">
        <v>4696</v>
      </c>
      <c r="D569" s="621"/>
      <c r="E569" s="183">
        <v>96000</v>
      </c>
      <c r="F569" s="183">
        <v>4800</v>
      </c>
      <c r="G569" s="566">
        <f t="shared" si="51"/>
        <v>100800</v>
      </c>
      <c r="H569" s="399" t="s">
        <v>4303</v>
      </c>
      <c r="I569" s="398" t="s">
        <v>12796</v>
      </c>
      <c r="J569" s="685">
        <v>100800</v>
      </c>
      <c r="M569" s="350">
        <f t="shared" si="49"/>
        <v>100800</v>
      </c>
      <c r="O569" s="351">
        <f t="shared" si="50"/>
        <v>0</v>
      </c>
      <c r="P569" s="567" t="s">
        <v>4411</v>
      </c>
    </row>
    <row r="570" spans="1:16">
      <c r="A570" s="183">
        <v>20180725</v>
      </c>
      <c r="B570" s="183" t="s">
        <v>8622</v>
      </c>
      <c r="C570" s="183" t="s">
        <v>4514</v>
      </c>
      <c r="D570" s="620"/>
      <c r="E570" s="183">
        <v>91200</v>
      </c>
      <c r="F570" s="183">
        <v>4560</v>
      </c>
      <c r="G570" s="566">
        <f t="shared" si="51"/>
        <v>95760</v>
      </c>
      <c r="H570" s="399" t="s">
        <v>12543</v>
      </c>
      <c r="I570" s="398" t="s">
        <v>12797</v>
      </c>
      <c r="J570" s="686">
        <v>95760</v>
      </c>
      <c r="M570" s="350">
        <f t="shared" si="49"/>
        <v>95760</v>
      </c>
      <c r="O570" s="351">
        <f t="shared" si="50"/>
        <v>0</v>
      </c>
      <c r="P570" s="567" t="s">
        <v>4520</v>
      </c>
    </row>
    <row r="571" spans="1:16">
      <c r="A571" s="183">
        <v>20180807</v>
      </c>
      <c r="B571" s="183" t="s">
        <v>8624</v>
      </c>
      <c r="C571" s="199" t="s">
        <v>4202</v>
      </c>
      <c r="D571" s="620"/>
      <c r="E571" s="199">
        <v>19500</v>
      </c>
      <c r="F571" s="183">
        <v>975</v>
      </c>
      <c r="G571" s="566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7" t="s">
        <v>4309</v>
      </c>
    </row>
    <row r="572" spans="1:16">
      <c r="A572" s="183">
        <v>20180807</v>
      </c>
      <c r="B572" s="183" t="s">
        <v>12508</v>
      </c>
      <c r="C572" s="199" t="s">
        <v>4001</v>
      </c>
      <c r="D572" s="620"/>
      <c r="E572" s="199">
        <v>19500</v>
      </c>
      <c r="F572" s="183">
        <v>975</v>
      </c>
      <c r="G572" s="566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7" t="s">
        <v>4311</v>
      </c>
    </row>
    <row r="573" spans="1:16">
      <c r="A573" s="183">
        <v>20180807</v>
      </c>
      <c r="B573" s="183" t="s">
        <v>8627</v>
      </c>
      <c r="C573" s="199" t="s">
        <v>4001</v>
      </c>
      <c r="D573" s="620"/>
      <c r="E573" s="199">
        <v>15600</v>
      </c>
      <c r="F573" s="183">
        <v>780</v>
      </c>
      <c r="G573" s="566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7" t="s">
        <v>4311</v>
      </c>
    </row>
    <row r="574" spans="1:16">
      <c r="A574" s="183">
        <v>20180807</v>
      </c>
      <c r="B574" s="183" t="s">
        <v>8628</v>
      </c>
      <c r="C574" s="199" t="s">
        <v>4205</v>
      </c>
      <c r="D574" s="620"/>
      <c r="E574" s="199">
        <v>19500</v>
      </c>
      <c r="F574" s="183">
        <v>975</v>
      </c>
      <c r="G574" s="566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7" t="s">
        <v>4314</v>
      </c>
    </row>
    <row r="575" spans="1:16">
      <c r="A575" s="183">
        <v>20180807</v>
      </c>
      <c r="B575" s="183" t="s">
        <v>8630</v>
      </c>
      <c r="C575" s="199" t="s">
        <v>4057</v>
      </c>
      <c r="D575" s="620"/>
      <c r="E575" s="199">
        <v>19500</v>
      </c>
      <c r="F575" s="183">
        <v>975</v>
      </c>
      <c r="G575" s="566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7" t="s">
        <v>4332</v>
      </c>
    </row>
    <row r="576" spans="1:16">
      <c r="A576" s="183">
        <v>20180807</v>
      </c>
      <c r="B576" s="183" t="s">
        <v>8632</v>
      </c>
      <c r="C576" s="199" t="s">
        <v>5209</v>
      </c>
      <c r="D576" s="620"/>
      <c r="E576" s="199">
        <v>19500</v>
      </c>
      <c r="F576" s="183">
        <v>975</v>
      </c>
      <c r="G576" s="566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7" t="s">
        <v>5223</v>
      </c>
    </row>
    <row r="577" spans="1:16" s="755" customFormat="1">
      <c r="A577" s="749"/>
      <c r="B577" s="749" t="s">
        <v>8634</v>
      </c>
      <c r="C577" s="749" t="s">
        <v>5218</v>
      </c>
      <c r="D577" s="750"/>
      <c r="E577" s="749"/>
      <c r="F577" s="749"/>
      <c r="G577" s="751">
        <f t="shared" si="51"/>
        <v>0</v>
      </c>
      <c r="H577" s="752"/>
      <c r="I577" s="753"/>
      <c r="J577" s="753"/>
      <c r="K577" s="753"/>
      <c r="L577" s="753"/>
      <c r="M577" s="753">
        <f t="shared" si="49"/>
        <v>0</v>
      </c>
      <c r="N577" s="753"/>
      <c r="O577" s="753">
        <f t="shared" si="50"/>
        <v>0</v>
      </c>
      <c r="P577" s="754"/>
    </row>
    <row r="578" spans="1:16">
      <c r="A578" s="183">
        <v>20180807</v>
      </c>
      <c r="B578" s="183" t="s">
        <v>8636</v>
      </c>
      <c r="C578" s="199" t="s">
        <v>4316</v>
      </c>
      <c r="D578" s="620"/>
      <c r="E578" s="199">
        <v>15600</v>
      </c>
      <c r="F578" s="183">
        <v>780</v>
      </c>
      <c r="G578" s="566">
        <f t="shared" si="51"/>
        <v>16380</v>
      </c>
      <c r="H578" s="379">
        <v>6</v>
      </c>
      <c r="I578" s="350">
        <v>1343</v>
      </c>
      <c r="J578" s="686">
        <v>16380</v>
      </c>
      <c r="M578" s="350">
        <f t="shared" si="49"/>
        <v>16380</v>
      </c>
      <c r="O578" s="351">
        <f t="shared" si="50"/>
        <v>0</v>
      </c>
      <c r="P578" s="567" t="s">
        <v>4317</v>
      </c>
    </row>
    <row r="579" spans="1:16">
      <c r="A579" s="183">
        <v>20180807</v>
      </c>
      <c r="B579" s="183" t="s">
        <v>12507</v>
      </c>
      <c r="C579" s="199" t="s">
        <v>4340</v>
      </c>
      <c r="D579" s="620"/>
      <c r="E579" s="199">
        <v>13500</v>
      </c>
      <c r="F579" s="183">
        <v>675</v>
      </c>
      <c r="G579" s="566">
        <f t="shared" si="51"/>
        <v>14175</v>
      </c>
      <c r="H579" s="399" t="s">
        <v>4814</v>
      </c>
      <c r="I579" s="398" t="s">
        <v>12668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7" t="s">
        <v>4341</v>
      </c>
    </row>
    <row r="580" spans="1:16">
      <c r="A580" s="183">
        <v>20180903</v>
      </c>
      <c r="B580" s="183" t="s">
        <v>8649</v>
      </c>
      <c r="C580" s="183" t="s">
        <v>447</v>
      </c>
      <c r="D580" s="620"/>
      <c r="E580" s="183">
        <v>13500</v>
      </c>
      <c r="F580" s="183">
        <v>675</v>
      </c>
      <c r="G580" s="566">
        <f t="shared" si="51"/>
        <v>14175</v>
      </c>
      <c r="H580" s="399" t="s">
        <v>4331</v>
      </c>
      <c r="I580" s="398" t="s">
        <v>11541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7" t="s">
        <v>4322</v>
      </c>
    </row>
    <row r="581" spans="1:16" s="755" customFormat="1">
      <c r="A581" s="749"/>
      <c r="B581" s="749" t="s">
        <v>8650</v>
      </c>
      <c r="C581" s="749" t="s">
        <v>5218</v>
      </c>
      <c r="D581" s="756"/>
      <c r="E581" s="749"/>
      <c r="F581" s="749"/>
      <c r="G581" s="751">
        <f t="shared" si="51"/>
        <v>0</v>
      </c>
      <c r="H581" s="752"/>
      <c r="I581" s="753"/>
      <c r="J581" s="753"/>
      <c r="K581" s="753"/>
      <c r="L581" s="753"/>
      <c r="M581" s="753">
        <f t="shared" si="49"/>
        <v>0</v>
      </c>
      <c r="N581" s="753"/>
      <c r="O581" s="753">
        <f t="shared" si="50"/>
        <v>0</v>
      </c>
      <c r="P581" s="754"/>
    </row>
    <row r="582" spans="1:16">
      <c r="A582" s="183">
        <v>20180912</v>
      </c>
      <c r="B582" s="183" t="s">
        <v>8652</v>
      </c>
      <c r="C582" s="183" t="s">
        <v>8653</v>
      </c>
      <c r="D582" s="621"/>
      <c r="E582" s="183">
        <v>43200</v>
      </c>
      <c r="F582" s="183">
        <v>2160</v>
      </c>
      <c r="G582" s="566">
        <f t="shared" si="51"/>
        <v>45360</v>
      </c>
      <c r="H582" s="399" t="s">
        <v>12316</v>
      </c>
      <c r="I582" s="398" t="s">
        <v>11515</v>
      </c>
      <c r="L582" s="350">
        <v>45360</v>
      </c>
      <c r="M582" s="350">
        <f t="shared" si="49"/>
        <v>45360</v>
      </c>
      <c r="O582" s="351">
        <f t="shared" si="50"/>
        <v>0</v>
      </c>
      <c r="P582" s="567" t="s">
        <v>4554</v>
      </c>
    </row>
    <row r="583" spans="1:16">
      <c r="A583" s="183">
        <v>20180916</v>
      </c>
      <c r="B583" s="183" t="s">
        <v>8654</v>
      </c>
      <c r="C583" s="183" t="s">
        <v>4540</v>
      </c>
      <c r="D583" s="620"/>
      <c r="E583" s="183">
        <v>100800</v>
      </c>
      <c r="F583" s="183">
        <v>5040</v>
      </c>
      <c r="G583" s="566">
        <f t="shared" si="51"/>
        <v>105840</v>
      </c>
      <c r="H583" s="399" t="s">
        <v>4303</v>
      </c>
      <c r="I583" s="398" t="s">
        <v>12798</v>
      </c>
      <c r="J583" s="685">
        <v>105840</v>
      </c>
      <c r="M583" s="350">
        <f t="shared" si="49"/>
        <v>105840</v>
      </c>
      <c r="O583" s="351">
        <f t="shared" si="50"/>
        <v>0</v>
      </c>
      <c r="P583" s="567" t="s">
        <v>4544</v>
      </c>
    </row>
    <row r="584" spans="1:16">
      <c r="A584" s="183">
        <v>20180917</v>
      </c>
      <c r="B584" s="183" t="s">
        <v>8656</v>
      </c>
      <c r="C584" s="199" t="s">
        <v>456</v>
      </c>
      <c r="D584" s="620"/>
      <c r="E584" s="199">
        <v>12600</v>
      </c>
      <c r="F584" s="183">
        <v>630</v>
      </c>
      <c r="G584" s="566">
        <f t="shared" si="51"/>
        <v>13230</v>
      </c>
      <c r="H584" s="399" t="s">
        <v>4811</v>
      </c>
      <c r="I584" s="398" t="s">
        <v>12650</v>
      </c>
      <c r="L584" s="350">
        <v>13230</v>
      </c>
      <c r="M584" s="350">
        <f t="shared" si="49"/>
        <v>13230</v>
      </c>
      <c r="O584" s="351">
        <f t="shared" si="50"/>
        <v>0</v>
      </c>
      <c r="P584" s="567" t="s">
        <v>4324</v>
      </c>
    </row>
    <row r="585" spans="1:16">
      <c r="A585" s="183">
        <v>20180917</v>
      </c>
      <c r="B585" s="183" t="s">
        <v>8658</v>
      </c>
      <c r="C585" s="199" t="s">
        <v>4231</v>
      </c>
      <c r="D585" s="620"/>
      <c r="E585" s="199">
        <v>43200</v>
      </c>
      <c r="F585" s="183">
        <v>2160</v>
      </c>
      <c r="G585" s="566">
        <f t="shared" si="51"/>
        <v>45360</v>
      </c>
      <c r="H585" s="399" t="s">
        <v>4393</v>
      </c>
      <c r="I585" s="398" t="s">
        <v>12799</v>
      </c>
      <c r="J585" s="685">
        <v>45360</v>
      </c>
      <c r="M585" s="350">
        <f t="shared" si="49"/>
        <v>45360</v>
      </c>
      <c r="O585" s="351">
        <f t="shared" si="50"/>
        <v>0</v>
      </c>
      <c r="P585" s="567" t="s">
        <v>4395</v>
      </c>
    </row>
    <row r="586" spans="1:16">
      <c r="A586" s="183">
        <v>20180917</v>
      </c>
      <c r="B586" s="183" t="s">
        <v>8660</v>
      </c>
      <c r="C586" s="199" t="s">
        <v>4319</v>
      </c>
      <c r="D586" s="620"/>
      <c r="E586" s="199">
        <v>12857</v>
      </c>
      <c r="F586" s="183">
        <v>643</v>
      </c>
      <c r="G586" s="566">
        <f t="shared" si="51"/>
        <v>13500</v>
      </c>
      <c r="H586" s="399" t="s">
        <v>4812</v>
      </c>
      <c r="I586" s="398" t="s">
        <v>5453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7" t="s">
        <v>4320</v>
      </c>
    </row>
    <row r="587" spans="1:16">
      <c r="A587" s="183">
        <v>20181101</v>
      </c>
      <c r="B587" s="183" t="s">
        <v>8666</v>
      </c>
      <c r="C587" s="183" t="s">
        <v>4202</v>
      </c>
      <c r="D587" s="620"/>
      <c r="E587" s="183">
        <v>6000</v>
      </c>
      <c r="F587" s="183">
        <v>300</v>
      </c>
      <c r="G587" s="566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7" t="s">
        <v>4309</v>
      </c>
    </row>
    <row r="588" spans="1:16">
      <c r="A588" s="183">
        <v>20181101</v>
      </c>
      <c r="B588" s="183" t="s">
        <v>8667</v>
      </c>
      <c r="C588" s="199" t="s">
        <v>4001</v>
      </c>
      <c r="D588" s="620"/>
      <c r="E588" s="199">
        <v>6000</v>
      </c>
      <c r="F588" s="183">
        <v>300</v>
      </c>
      <c r="G588" s="566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7" t="s">
        <v>4311</v>
      </c>
    </row>
    <row r="589" spans="1:16">
      <c r="A589" s="183">
        <v>20181101</v>
      </c>
      <c r="B589" s="183" t="s">
        <v>8668</v>
      </c>
      <c r="C589" s="199" t="s">
        <v>4205</v>
      </c>
      <c r="D589" s="620"/>
      <c r="E589" s="199">
        <v>6000</v>
      </c>
      <c r="F589" s="183">
        <v>300</v>
      </c>
      <c r="G589" s="566">
        <f t="shared" si="52"/>
        <v>6300</v>
      </c>
      <c r="H589" s="379"/>
      <c r="I589" s="398" t="s">
        <v>12674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7" t="s">
        <v>4314</v>
      </c>
    </row>
    <row r="590" spans="1:16">
      <c r="A590" s="183">
        <v>20181101</v>
      </c>
      <c r="B590" s="183" t="s">
        <v>8669</v>
      </c>
      <c r="C590" s="199" t="s">
        <v>4202</v>
      </c>
      <c r="D590" s="620"/>
      <c r="E590" s="199">
        <v>108000</v>
      </c>
      <c r="F590" s="183">
        <v>5400</v>
      </c>
      <c r="G590" s="566">
        <f t="shared" si="52"/>
        <v>113400</v>
      </c>
      <c r="H590" s="379"/>
      <c r="I590" s="398" t="s">
        <v>12488</v>
      </c>
      <c r="L590" s="350">
        <v>113400</v>
      </c>
      <c r="M590" s="350">
        <f t="shared" si="49"/>
        <v>113400</v>
      </c>
      <c r="O590" s="351">
        <f t="shared" si="50"/>
        <v>0</v>
      </c>
      <c r="P590" s="567" t="s">
        <v>4309</v>
      </c>
    </row>
    <row r="591" spans="1:16">
      <c r="A591" s="183">
        <v>20181101</v>
      </c>
      <c r="B591" s="183" t="s">
        <v>8671</v>
      </c>
      <c r="C591" s="199" t="s">
        <v>4001</v>
      </c>
      <c r="D591" s="620"/>
      <c r="E591" s="199">
        <v>108000</v>
      </c>
      <c r="F591" s="183">
        <v>5400</v>
      </c>
      <c r="G591" s="566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7" t="s">
        <v>4311</v>
      </c>
    </row>
    <row r="592" spans="1:16">
      <c r="A592" s="183">
        <v>20181101</v>
      </c>
      <c r="B592" s="183" t="s">
        <v>8672</v>
      </c>
      <c r="C592" s="199" t="s">
        <v>4205</v>
      </c>
      <c r="D592" s="620"/>
      <c r="E592" s="199">
        <v>72000</v>
      </c>
      <c r="F592" s="183">
        <v>3600</v>
      </c>
      <c r="G592" s="566">
        <f t="shared" si="52"/>
        <v>75600</v>
      </c>
      <c r="H592" s="379"/>
      <c r="I592" s="398" t="s">
        <v>12674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7" t="s">
        <v>4314</v>
      </c>
    </row>
    <row r="593" spans="1:16">
      <c r="A593" s="183">
        <v>20181101</v>
      </c>
      <c r="B593" s="183" t="s">
        <v>8673</v>
      </c>
      <c r="C593" s="199" t="s">
        <v>4202</v>
      </c>
      <c r="D593" s="620"/>
      <c r="E593" s="199">
        <v>19500</v>
      </c>
      <c r="F593" s="183">
        <v>975</v>
      </c>
      <c r="G593" s="566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7" t="s">
        <v>4309</v>
      </c>
    </row>
    <row r="594" spans="1:16">
      <c r="A594" s="183">
        <v>20181101</v>
      </c>
      <c r="B594" s="183" t="s">
        <v>8674</v>
      </c>
      <c r="C594" s="199" t="s">
        <v>4001</v>
      </c>
      <c r="D594" s="620"/>
      <c r="E594" s="199">
        <v>19500</v>
      </c>
      <c r="F594" s="183">
        <v>975</v>
      </c>
      <c r="G594" s="566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7" t="s">
        <v>4311</v>
      </c>
    </row>
    <row r="595" spans="1:16">
      <c r="A595" s="183">
        <v>20181101</v>
      </c>
      <c r="B595" s="183" t="s">
        <v>8675</v>
      </c>
      <c r="C595" s="199" t="s">
        <v>4001</v>
      </c>
      <c r="D595" s="620"/>
      <c r="E595" s="199">
        <v>15600</v>
      </c>
      <c r="F595" s="183">
        <v>780</v>
      </c>
      <c r="G595" s="566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7" t="s">
        <v>4311</v>
      </c>
    </row>
    <row r="596" spans="1:16">
      <c r="A596" s="183">
        <v>20181101</v>
      </c>
      <c r="B596" s="183" t="s">
        <v>8676</v>
      </c>
      <c r="C596" s="199" t="s">
        <v>4205</v>
      </c>
      <c r="D596" s="620"/>
      <c r="E596" s="199">
        <v>19500</v>
      </c>
      <c r="F596" s="183">
        <v>975</v>
      </c>
      <c r="G596" s="566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7" t="s">
        <v>4314</v>
      </c>
    </row>
    <row r="597" spans="1:16">
      <c r="A597" s="183">
        <v>20181101</v>
      </c>
      <c r="B597" s="183" t="s">
        <v>8677</v>
      </c>
      <c r="C597" s="199" t="s">
        <v>4057</v>
      </c>
      <c r="D597" s="620"/>
      <c r="E597" s="199">
        <v>19500</v>
      </c>
      <c r="F597" s="183">
        <v>975</v>
      </c>
      <c r="G597" s="566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7" t="s">
        <v>4332</v>
      </c>
    </row>
    <row r="598" spans="1:16">
      <c r="A598" s="183">
        <v>20181101</v>
      </c>
      <c r="B598" s="183" t="s">
        <v>8678</v>
      </c>
      <c r="C598" s="199" t="s">
        <v>5209</v>
      </c>
      <c r="D598" s="620"/>
      <c r="E598" s="199">
        <v>19500</v>
      </c>
      <c r="F598" s="183">
        <v>975</v>
      </c>
      <c r="G598" s="566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7" t="s">
        <v>5223</v>
      </c>
    </row>
    <row r="599" spans="1:16">
      <c r="A599" s="183">
        <v>20181101</v>
      </c>
      <c r="B599" s="183" t="s">
        <v>8679</v>
      </c>
      <c r="C599" s="199" t="s">
        <v>4316</v>
      </c>
      <c r="D599" s="620"/>
      <c r="E599" s="199">
        <v>15600</v>
      </c>
      <c r="F599" s="183">
        <v>780</v>
      </c>
      <c r="G599" s="566">
        <f t="shared" si="52"/>
        <v>16380</v>
      </c>
      <c r="H599" s="399" t="s">
        <v>17455</v>
      </c>
      <c r="I599" s="398" t="s">
        <v>17456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7" t="s">
        <v>4317</v>
      </c>
    </row>
    <row r="600" spans="1:16">
      <c r="A600" s="183">
        <v>20181101</v>
      </c>
      <c r="B600" s="183" t="s">
        <v>8681</v>
      </c>
      <c r="C600" s="199" t="s">
        <v>4340</v>
      </c>
      <c r="D600" s="620"/>
      <c r="E600" s="199">
        <v>13500</v>
      </c>
      <c r="F600" s="183">
        <v>675</v>
      </c>
      <c r="G600" s="566">
        <f t="shared" si="52"/>
        <v>14175</v>
      </c>
      <c r="H600" s="399" t="s">
        <v>4813</v>
      </c>
      <c r="I600" s="398" t="s">
        <v>12670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7" t="s">
        <v>4341</v>
      </c>
    </row>
    <row r="601" spans="1:16">
      <c r="A601" s="183">
        <v>20181212</v>
      </c>
      <c r="B601" s="183" t="s">
        <v>8683</v>
      </c>
      <c r="C601" s="199" t="s">
        <v>447</v>
      </c>
      <c r="D601" s="621"/>
      <c r="E601" s="199">
        <v>13500</v>
      </c>
      <c r="F601" s="183">
        <v>675</v>
      </c>
      <c r="G601" s="566">
        <f t="shared" si="52"/>
        <v>14175</v>
      </c>
      <c r="H601" s="399" t="s">
        <v>4764</v>
      </c>
      <c r="I601" s="398" t="s">
        <v>12656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7" t="s">
        <v>4322</v>
      </c>
    </row>
    <row r="602" spans="1:16">
      <c r="A602" s="183">
        <v>20181212</v>
      </c>
      <c r="B602" s="183" t="s">
        <v>8685</v>
      </c>
      <c r="C602" s="199" t="s">
        <v>4319</v>
      </c>
      <c r="D602" s="621"/>
      <c r="E602" s="199">
        <v>12857</v>
      </c>
      <c r="F602" s="183">
        <v>643</v>
      </c>
      <c r="G602" s="566">
        <f t="shared" si="52"/>
        <v>13500</v>
      </c>
      <c r="H602" s="399" t="s">
        <v>17457</v>
      </c>
      <c r="I602" s="398" t="s">
        <v>17458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7" t="s">
        <v>4320</v>
      </c>
    </row>
    <row r="603" spans="1:16">
      <c r="A603" s="183">
        <v>20181212</v>
      </c>
      <c r="B603" s="183" t="s">
        <v>8687</v>
      </c>
      <c r="C603" s="199" t="s">
        <v>456</v>
      </c>
      <c r="D603" s="621"/>
      <c r="E603" s="199">
        <v>12600</v>
      </c>
      <c r="F603" s="183">
        <v>630</v>
      </c>
      <c r="G603" s="566">
        <f t="shared" si="52"/>
        <v>13230</v>
      </c>
      <c r="H603" s="399" t="s">
        <v>17459</v>
      </c>
      <c r="I603" s="398" t="s">
        <v>17471</v>
      </c>
      <c r="L603" s="350">
        <v>13230</v>
      </c>
      <c r="M603" s="350">
        <f t="shared" si="53"/>
        <v>13230</v>
      </c>
      <c r="O603" s="351">
        <f t="shared" si="54"/>
        <v>0</v>
      </c>
      <c r="P603" s="567" t="s">
        <v>4324</v>
      </c>
    </row>
    <row r="604" spans="1:16">
      <c r="A604" s="183">
        <v>20181224</v>
      </c>
      <c r="B604" s="183" t="s">
        <v>8689</v>
      </c>
      <c r="C604" s="199" t="s">
        <v>5185</v>
      </c>
      <c r="D604" s="621"/>
      <c r="E604" s="199">
        <v>108000</v>
      </c>
      <c r="F604" s="183">
        <v>5400</v>
      </c>
      <c r="G604" s="566">
        <f t="shared" si="52"/>
        <v>113400</v>
      </c>
      <c r="H604" s="399" t="s">
        <v>17472</v>
      </c>
      <c r="I604" s="398" t="s">
        <v>17473</v>
      </c>
      <c r="J604" s="350">
        <v>113400</v>
      </c>
      <c r="M604" s="350">
        <f t="shared" si="53"/>
        <v>113400</v>
      </c>
      <c r="O604" s="351">
        <f t="shared" si="54"/>
        <v>0</v>
      </c>
      <c r="P604" s="567" t="s">
        <v>5186</v>
      </c>
    </row>
    <row r="605" spans="1:16">
      <c r="A605" s="566">
        <v>20181226</v>
      </c>
      <c r="B605" s="183" t="s">
        <v>8691</v>
      </c>
      <c r="C605" s="253" t="s">
        <v>5209</v>
      </c>
      <c r="D605" s="566"/>
      <c r="E605" s="566">
        <v>158000</v>
      </c>
      <c r="F605" s="566">
        <v>7900</v>
      </c>
      <c r="G605" s="566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7" t="s">
        <v>5223</v>
      </c>
    </row>
    <row r="608" spans="1:16" s="347" customFormat="1">
      <c r="A608" s="401" t="s">
        <v>13315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6" customFormat="1">
      <c r="A609" s="183">
        <v>20190116</v>
      </c>
      <c r="B609" s="183" t="s">
        <v>13325</v>
      </c>
      <c r="C609" s="183" t="s">
        <v>13326</v>
      </c>
      <c r="D609" s="620"/>
      <c r="E609" s="183">
        <v>86400</v>
      </c>
      <c r="F609" s="183">
        <v>4320</v>
      </c>
      <c r="G609" s="566">
        <f t="shared" ref="G609:G622" si="56">E609+F609</f>
        <v>90720</v>
      </c>
      <c r="H609" s="399" t="s">
        <v>17474</v>
      </c>
      <c r="I609" s="398" t="s">
        <v>17475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7" t="s">
        <v>13327</v>
      </c>
      <c r="R609" s="253"/>
    </row>
    <row r="610" spans="1:18" s="566" customFormat="1">
      <c r="A610" s="183">
        <v>20190212</v>
      </c>
      <c r="B610" s="183" t="s">
        <v>13328</v>
      </c>
      <c r="C610" s="199" t="s">
        <v>13329</v>
      </c>
      <c r="D610" s="620"/>
      <c r="E610" s="199">
        <v>60000</v>
      </c>
      <c r="F610" s="183">
        <v>3000</v>
      </c>
      <c r="G610" s="566">
        <f t="shared" si="56"/>
        <v>63000</v>
      </c>
      <c r="H610" s="399" t="s">
        <v>17476</v>
      </c>
      <c r="I610" s="398" t="s">
        <v>17477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7" t="s">
        <v>13330</v>
      </c>
    </row>
    <row r="611" spans="1:18" s="566" customFormat="1">
      <c r="A611" s="183">
        <v>20190213</v>
      </c>
      <c r="B611" s="183" t="s">
        <v>13331</v>
      </c>
      <c r="C611" s="199" t="s">
        <v>13332</v>
      </c>
      <c r="D611" s="620"/>
      <c r="E611" s="199">
        <v>19500</v>
      </c>
      <c r="F611" s="183">
        <v>975</v>
      </c>
      <c r="G611" s="566">
        <f t="shared" si="56"/>
        <v>20475</v>
      </c>
      <c r="H611" s="399" t="s">
        <v>17478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7" t="s">
        <v>13333</v>
      </c>
    </row>
    <row r="612" spans="1:18" s="566" customFormat="1">
      <c r="A612" s="183">
        <v>20190213</v>
      </c>
      <c r="B612" s="183" t="s">
        <v>13334</v>
      </c>
      <c r="C612" s="199" t="s">
        <v>13335</v>
      </c>
      <c r="D612" s="620"/>
      <c r="E612" s="199">
        <v>19500</v>
      </c>
      <c r="F612" s="183">
        <v>975</v>
      </c>
      <c r="G612" s="566">
        <f t="shared" si="56"/>
        <v>20475</v>
      </c>
      <c r="H612" s="399" t="s">
        <v>17478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7" t="s">
        <v>13336</v>
      </c>
    </row>
    <row r="613" spans="1:18" s="566" customFormat="1">
      <c r="A613" s="183">
        <v>20190213</v>
      </c>
      <c r="B613" s="183" t="s">
        <v>13337</v>
      </c>
      <c r="C613" s="199" t="s">
        <v>13338</v>
      </c>
      <c r="D613" s="620"/>
      <c r="E613" s="199">
        <v>15600</v>
      </c>
      <c r="F613" s="183">
        <v>780</v>
      </c>
      <c r="G613" s="566">
        <f t="shared" si="56"/>
        <v>16380</v>
      </c>
      <c r="H613" s="399" t="s">
        <v>17478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7" t="s">
        <v>13339</v>
      </c>
    </row>
    <row r="614" spans="1:18" s="566" customFormat="1">
      <c r="A614" s="183">
        <v>20190213</v>
      </c>
      <c r="B614" s="183" t="s">
        <v>13340</v>
      </c>
      <c r="C614" s="199" t="s">
        <v>13341</v>
      </c>
      <c r="D614" s="620"/>
      <c r="E614" s="199">
        <v>19500</v>
      </c>
      <c r="F614" s="183">
        <v>975</v>
      </c>
      <c r="G614" s="566">
        <f t="shared" si="56"/>
        <v>20475</v>
      </c>
      <c r="H614" s="399" t="s">
        <v>17455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7" t="s">
        <v>13342</v>
      </c>
    </row>
    <row r="615" spans="1:18" s="566" customFormat="1">
      <c r="A615" s="183">
        <v>20190213</v>
      </c>
      <c r="B615" s="183" t="s">
        <v>13343</v>
      </c>
      <c r="C615" s="199" t="s">
        <v>5209</v>
      </c>
      <c r="D615" s="620"/>
      <c r="E615" s="199">
        <v>19500</v>
      </c>
      <c r="F615" s="183">
        <v>975</v>
      </c>
      <c r="G615" s="566">
        <f t="shared" si="56"/>
        <v>20475</v>
      </c>
      <c r="H615" s="399" t="s">
        <v>17479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7" t="s">
        <v>13344</v>
      </c>
    </row>
    <row r="616" spans="1:18" s="566" customFormat="1">
      <c r="A616" s="183">
        <v>20190213</v>
      </c>
      <c r="B616" s="183" t="s">
        <v>13345</v>
      </c>
      <c r="C616" s="199" t="s">
        <v>13346</v>
      </c>
      <c r="D616" s="620"/>
      <c r="E616" s="199">
        <v>15600</v>
      </c>
      <c r="F616" s="183">
        <v>780</v>
      </c>
      <c r="G616" s="566">
        <f t="shared" si="56"/>
        <v>16380</v>
      </c>
      <c r="H616" s="399" t="s">
        <v>17480</v>
      </c>
      <c r="I616" s="398" t="s">
        <v>17481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7" t="s">
        <v>13347</v>
      </c>
    </row>
    <row r="617" spans="1:18" s="566" customFormat="1">
      <c r="A617" s="183">
        <v>20190213</v>
      </c>
      <c r="B617" s="183" t="s">
        <v>13348</v>
      </c>
      <c r="C617" s="199" t="s">
        <v>4340</v>
      </c>
      <c r="D617" s="620"/>
      <c r="E617" s="199">
        <v>13500</v>
      </c>
      <c r="F617" s="183">
        <v>675</v>
      </c>
      <c r="G617" s="566">
        <f t="shared" si="56"/>
        <v>14175</v>
      </c>
      <c r="H617" s="399" t="s">
        <v>17479</v>
      </c>
      <c r="I617" s="398" t="s">
        <v>17482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7" t="s">
        <v>13349</v>
      </c>
    </row>
    <row r="618" spans="1:18" s="566" customFormat="1">
      <c r="A618" s="183">
        <v>20190214</v>
      </c>
      <c r="B618" s="183" t="s">
        <v>13350</v>
      </c>
      <c r="C618" s="199" t="s">
        <v>4272</v>
      </c>
      <c r="D618" s="620"/>
      <c r="E618" s="199">
        <v>19500</v>
      </c>
      <c r="F618" s="183">
        <v>975</v>
      </c>
      <c r="G618" s="566">
        <f t="shared" si="56"/>
        <v>20475</v>
      </c>
      <c r="H618" s="399" t="s">
        <v>17483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7" t="s">
        <v>4397</v>
      </c>
    </row>
    <row r="619" spans="1:18" s="566" customFormat="1">
      <c r="A619" s="183">
        <v>20190214</v>
      </c>
      <c r="B619" s="183" t="s">
        <v>13351</v>
      </c>
      <c r="C619" s="199" t="s">
        <v>4272</v>
      </c>
      <c r="D619" s="620"/>
      <c r="E619" s="199">
        <v>19500</v>
      </c>
      <c r="F619" s="183">
        <v>975</v>
      </c>
      <c r="G619" s="566">
        <f>E619+F619</f>
        <v>20475</v>
      </c>
      <c r="H619" s="399" t="s">
        <v>17478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7" t="s">
        <v>4397</v>
      </c>
    </row>
    <row r="620" spans="1:18" s="566" customFormat="1">
      <c r="A620" s="183">
        <v>20190214</v>
      </c>
      <c r="B620" s="183" t="s">
        <v>13352</v>
      </c>
      <c r="C620" s="199" t="s">
        <v>13353</v>
      </c>
      <c r="D620" s="620"/>
      <c r="E620" s="199">
        <v>19500</v>
      </c>
      <c r="F620" s="183">
        <v>975</v>
      </c>
      <c r="G620" s="566">
        <f>E620+F620</f>
        <v>20475</v>
      </c>
      <c r="H620" s="399" t="s">
        <v>17484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7" t="s">
        <v>13354</v>
      </c>
      <c r="R620" s="253"/>
    </row>
    <row r="621" spans="1:18" s="566" customFormat="1">
      <c r="A621" s="183">
        <v>20190214</v>
      </c>
      <c r="B621" s="183" t="s">
        <v>13355</v>
      </c>
      <c r="C621" s="199" t="s">
        <v>13353</v>
      </c>
      <c r="D621" s="620"/>
      <c r="E621" s="199">
        <v>19500</v>
      </c>
      <c r="F621" s="183">
        <v>975</v>
      </c>
      <c r="G621" s="566">
        <f>E621+F621</f>
        <v>20475</v>
      </c>
      <c r="H621" s="399" t="s">
        <v>17485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7" t="s">
        <v>4397</v>
      </c>
    </row>
    <row r="622" spans="1:18" s="566" customFormat="1">
      <c r="A622" s="183">
        <v>20190219</v>
      </c>
      <c r="B622" s="183" t="s">
        <v>13356</v>
      </c>
      <c r="C622" s="199" t="s">
        <v>13357</v>
      </c>
      <c r="D622" s="620"/>
      <c r="E622" s="199">
        <v>13500</v>
      </c>
      <c r="F622" s="183">
        <v>675</v>
      </c>
      <c r="G622" s="566">
        <f t="shared" si="56"/>
        <v>14175</v>
      </c>
      <c r="H622" s="399" t="s">
        <v>17483</v>
      </c>
      <c r="I622" s="398" t="s">
        <v>17486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7" t="s">
        <v>4341</v>
      </c>
    </row>
    <row r="623" spans="1:18" s="566" customFormat="1">
      <c r="A623" s="183">
        <v>20190304</v>
      </c>
      <c r="B623" s="183" t="s">
        <v>13358</v>
      </c>
      <c r="C623" s="183" t="s">
        <v>4538</v>
      </c>
      <c r="D623" s="620"/>
      <c r="E623" s="183">
        <v>96000</v>
      </c>
      <c r="F623" s="183">
        <v>4800</v>
      </c>
      <c r="G623" s="566">
        <f>E623+F623</f>
        <v>100800</v>
      </c>
      <c r="H623" s="399" t="s">
        <v>17487</v>
      </c>
      <c r="I623" s="398" t="s">
        <v>17488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7" t="s">
        <v>13359</v>
      </c>
      <c r="R623" s="253"/>
    </row>
    <row r="624" spans="1:18" s="566" customFormat="1">
      <c r="A624" s="183">
        <v>20190305</v>
      </c>
      <c r="B624" s="183" t="s">
        <v>13360</v>
      </c>
      <c r="C624" s="199" t="s">
        <v>13361</v>
      </c>
      <c r="D624" s="620"/>
      <c r="E624" s="199">
        <v>13500</v>
      </c>
      <c r="F624" s="183">
        <v>675</v>
      </c>
      <c r="G624" s="566">
        <f>E624+F624</f>
        <v>14175</v>
      </c>
      <c r="H624" s="399" t="s">
        <v>17484</v>
      </c>
      <c r="I624" s="398" t="s">
        <v>17489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7" t="s">
        <v>13362</v>
      </c>
    </row>
    <row r="625" spans="1:18" s="566" customFormat="1">
      <c r="A625" s="183">
        <v>20190305</v>
      </c>
      <c r="B625" s="183" t="s">
        <v>13363</v>
      </c>
      <c r="C625" s="199" t="s">
        <v>13364</v>
      </c>
      <c r="D625" s="620"/>
      <c r="E625" s="199">
        <v>12600</v>
      </c>
      <c r="F625" s="183">
        <v>630</v>
      </c>
      <c r="G625" s="566">
        <f>E625+F625</f>
        <v>13230</v>
      </c>
      <c r="H625" s="399" t="s">
        <v>17457</v>
      </c>
      <c r="I625" s="398" t="s">
        <v>17464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7" t="s">
        <v>4324</v>
      </c>
    </row>
    <row r="626" spans="1:18" s="566" customFormat="1">
      <c r="A626" s="183">
        <v>20190305</v>
      </c>
      <c r="B626" s="183" t="s">
        <v>13365</v>
      </c>
      <c r="C626" s="199" t="s">
        <v>4319</v>
      </c>
      <c r="D626" s="620"/>
      <c r="E626" s="199">
        <v>12857</v>
      </c>
      <c r="F626" s="183">
        <v>643</v>
      </c>
      <c r="G626" s="566">
        <f>E626+F626</f>
        <v>13500</v>
      </c>
      <c r="H626" s="399" t="s">
        <v>17490</v>
      </c>
      <c r="I626" s="398" t="s">
        <v>17491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7" t="s">
        <v>4320</v>
      </c>
    </row>
    <row r="627" spans="1:18" s="566" customFormat="1">
      <c r="A627" s="183">
        <v>20190501</v>
      </c>
      <c r="B627" s="183" t="s">
        <v>13366</v>
      </c>
      <c r="C627" s="183" t="s">
        <v>13367</v>
      </c>
      <c r="D627" s="620"/>
      <c r="E627" s="183">
        <v>19500</v>
      </c>
      <c r="F627" s="183">
        <v>975</v>
      </c>
      <c r="G627" s="566">
        <f t="shared" ref="G627:G679" si="59">E627+F627</f>
        <v>20475</v>
      </c>
      <c r="H627" s="399" t="s">
        <v>17483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7" t="s">
        <v>13368</v>
      </c>
      <c r="R627" s="253"/>
    </row>
    <row r="628" spans="1:18" s="566" customFormat="1">
      <c r="A628" s="183">
        <v>20190507</v>
      </c>
      <c r="B628" s="183" t="s">
        <v>13369</v>
      </c>
      <c r="C628" s="199" t="s">
        <v>13370</v>
      </c>
      <c r="D628" s="620"/>
      <c r="E628" s="199">
        <v>19500</v>
      </c>
      <c r="F628" s="183">
        <v>975</v>
      </c>
      <c r="G628" s="566">
        <f t="shared" si="59"/>
        <v>20475</v>
      </c>
      <c r="H628" s="399" t="s">
        <v>17484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7" t="s">
        <v>13371</v>
      </c>
    </row>
    <row r="629" spans="1:18" s="566" customFormat="1">
      <c r="A629" s="183">
        <v>20190507</v>
      </c>
      <c r="B629" s="183" t="s">
        <v>13372</v>
      </c>
      <c r="C629" s="199" t="s">
        <v>13373</v>
      </c>
      <c r="D629" s="620"/>
      <c r="E629" s="199">
        <v>19500</v>
      </c>
      <c r="F629" s="183">
        <v>975</v>
      </c>
      <c r="G629" s="566">
        <f t="shared" si="59"/>
        <v>20475</v>
      </c>
      <c r="H629" s="399" t="s">
        <v>17492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7" t="s">
        <v>13374</v>
      </c>
    </row>
    <row r="630" spans="1:18" s="566" customFormat="1">
      <c r="A630" s="183">
        <v>20190507</v>
      </c>
      <c r="B630" s="183" t="s">
        <v>13375</v>
      </c>
      <c r="C630" s="199" t="s">
        <v>13373</v>
      </c>
      <c r="D630" s="620"/>
      <c r="E630" s="199">
        <v>15600</v>
      </c>
      <c r="F630" s="183">
        <v>780</v>
      </c>
      <c r="G630" s="566">
        <f t="shared" si="59"/>
        <v>16380</v>
      </c>
      <c r="H630" s="399" t="s">
        <v>17493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7" t="s">
        <v>13374</v>
      </c>
    </row>
    <row r="631" spans="1:18" s="566" customFormat="1">
      <c r="A631" s="183">
        <v>20190507</v>
      </c>
      <c r="B631" s="183" t="s">
        <v>13376</v>
      </c>
      <c r="C631" s="199" t="s">
        <v>13377</v>
      </c>
      <c r="D631" s="620"/>
      <c r="E631" s="199">
        <v>19500</v>
      </c>
      <c r="F631" s="183">
        <v>975</v>
      </c>
      <c r="G631" s="566">
        <f t="shared" si="59"/>
        <v>20475</v>
      </c>
      <c r="H631" s="399" t="s">
        <v>17479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7" t="s">
        <v>13378</v>
      </c>
    </row>
    <row r="632" spans="1:18" s="566" customFormat="1">
      <c r="A632" s="183">
        <v>20190507</v>
      </c>
      <c r="B632" s="183" t="s">
        <v>13379</v>
      </c>
      <c r="C632" s="199" t="s">
        <v>13380</v>
      </c>
      <c r="D632" s="620"/>
      <c r="E632" s="199">
        <v>15600</v>
      </c>
      <c r="F632" s="183">
        <v>780</v>
      </c>
      <c r="G632" s="566">
        <f t="shared" si="59"/>
        <v>16380</v>
      </c>
      <c r="H632" s="399" t="s">
        <v>17494</v>
      </c>
      <c r="I632" s="398" t="s">
        <v>17495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7" t="s">
        <v>4317</v>
      </c>
    </row>
    <row r="633" spans="1:18" s="566" customFormat="1">
      <c r="A633" s="183">
        <v>20190515</v>
      </c>
      <c r="B633" s="183" t="s">
        <v>13381</v>
      </c>
      <c r="C633" s="199" t="s">
        <v>5190</v>
      </c>
      <c r="D633" s="620"/>
      <c r="E633" s="199">
        <v>102857</v>
      </c>
      <c r="F633" s="183">
        <v>5143</v>
      </c>
      <c r="G633" s="566">
        <f t="shared" si="59"/>
        <v>108000</v>
      </c>
      <c r="H633" s="399" t="s">
        <v>17496</v>
      </c>
      <c r="I633" s="398" t="s">
        <v>17497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7" t="s">
        <v>13382</v>
      </c>
    </row>
    <row r="634" spans="1:18" s="566" customFormat="1">
      <c r="A634" s="183">
        <v>20190515</v>
      </c>
      <c r="B634" s="183" t="s">
        <v>13383</v>
      </c>
      <c r="C634" s="199" t="s">
        <v>13384</v>
      </c>
      <c r="D634" s="620"/>
      <c r="E634" s="199">
        <f>4200*12</f>
        <v>50400</v>
      </c>
      <c r="F634" s="183">
        <f>2520/12*12</f>
        <v>2520</v>
      </c>
      <c r="G634" s="566">
        <f t="shared" si="59"/>
        <v>52920</v>
      </c>
      <c r="H634" s="399" t="s">
        <v>17499</v>
      </c>
      <c r="I634" s="624" t="s">
        <v>17498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7" t="s">
        <v>13385</v>
      </c>
      <c r="R634" s="253" t="s">
        <v>17500</v>
      </c>
    </row>
    <row r="635" spans="1:18" s="566" customFormat="1">
      <c r="A635" s="183">
        <v>20190515</v>
      </c>
      <c r="B635" s="183" t="s">
        <v>13386</v>
      </c>
      <c r="C635" s="199" t="s">
        <v>13387</v>
      </c>
      <c r="D635" s="620"/>
      <c r="E635" s="199">
        <v>108000</v>
      </c>
      <c r="F635" s="183">
        <v>5400</v>
      </c>
      <c r="G635" s="566">
        <f t="shared" si="59"/>
        <v>113400</v>
      </c>
      <c r="H635" s="399" t="s">
        <v>17496</v>
      </c>
      <c r="I635" s="398" t="s">
        <v>17501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7" t="s">
        <v>13388</v>
      </c>
    </row>
    <row r="636" spans="1:18" s="566" customFormat="1">
      <c r="A636" s="183">
        <v>20190528</v>
      </c>
      <c r="B636" s="183" t="s">
        <v>13389</v>
      </c>
      <c r="C636" s="199" t="s">
        <v>13390</v>
      </c>
      <c r="D636" s="620"/>
      <c r="E636" s="199">
        <v>100800</v>
      </c>
      <c r="F636" s="183">
        <v>5040</v>
      </c>
      <c r="G636" s="566">
        <f t="shared" si="59"/>
        <v>105840</v>
      </c>
      <c r="H636" s="399" t="s">
        <v>17496</v>
      </c>
      <c r="I636" s="398" t="s">
        <v>17502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7" t="s">
        <v>13391</v>
      </c>
    </row>
    <row r="637" spans="1:18" s="566" customFormat="1">
      <c r="A637" s="183">
        <v>20190605</v>
      </c>
      <c r="B637" s="183" t="s">
        <v>13392</v>
      </c>
      <c r="C637" s="199" t="s">
        <v>13393</v>
      </c>
      <c r="D637" s="620"/>
      <c r="E637" s="199">
        <v>13500</v>
      </c>
      <c r="F637" s="183">
        <v>675</v>
      </c>
      <c r="G637" s="566">
        <f t="shared" si="59"/>
        <v>14175</v>
      </c>
      <c r="H637" s="399" t="s">
        <v>17503</v>
      </c>
      <c r="I637" s="398" t="s">
        <v>17466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7" t="s">
        <v>13394</v>
      </c>
    </row>
    <row r="638" spans="1:18" s="566" customFormat="1">
      <c r="A638" s="183">
        <v>20190605</v>
      </c>
      <c r="B638" s="183" t="s">
        <v>13395</v>
      </c>
      <c r="C638" s="199" t="s">
        <v>13396</v>
      </c>
      <c r="D638" s="620"/>
      <c r="E638" s="199">
        <v>12600</v>
      </c>
      <c r="F638" s="183">
        <v>630</v>
      </c>
      <c r="G638" s="566">
        <f t="shared" si="59"/>
        <v>13230</v>
      </c>
      <c r="H638" s="399" t="s">
        <v>17455</v>
      </c>
      <c r="I638" s="398" t="s">
        <v>17504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7" t="s">
        <v>13397</v>
      </c>
      <c r="R638" s="253"/>
    </row>
    <row r="639" spans="1:18" s="566" customFormat="1">
      <c r="A639" s="183">
        <v>20190605</v>
      </c>
      <c r="B639" s="183" t="s">
        <v>13398</v>
      </c>
      <c r="C639" s="199" t="s">
        <v>13399</v>
      </c>
      <c r="D639" s="620"/>
      <c r="E639" s="199">
        <v>12857</v>
      </c>
      <c r="F639" s="183">
        <v>643</v>
      </c>
      <c r="G639" s="566">
        <f t="shared" si="59"/>
        <v>13500</v>
      </c>
      <c r="H639" s="399" t="s">
        <v>17505</v>
      </c>
      <c r="I639" s="398" t="s">
        <v>17506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7" t="s">
        <v>13400</v>
      </c>
    </row>
    <row r="640" spans="1:18" s="566" customFormat="1">
      <c r="A640" s="183">
        <v>20190605</v>
      </c>
      <c r="B640" s="183" t="s">
        <v>13401</v>
      </c>
      <c r="C640" s="199" t="s">
        <v>13402</v>
      </c>
      <c r="D640" s="620"/>
      <c r="E640" s="199">
        <v>13500</v>
      </c>
      <c r="F640" s="183">
        <v>675</v>
      </c>
      <c r="G640" s="566">
        <f t="shared" si="59"/>
        <v>14175</v>
      </c>
      <c r="H640" s="399" t="s">
        <v>17507</v>
      </c>
      <c r="I640" s="398" t="s">
        <v>17508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7" t="s">
        <v>13403</v>
      </c>
    </row>
    <row r="641" spans="1:18" s="566" customFormat="1">
      <c r="A641" s="183">
        <v>20190611</v>
      </c>
      <c r="B641" s="183" t="s">
        <v>13404</v>
      </c>
      <c r="C641" s="199" t="s">
        <v>456</v>
      </c>
      <c r="D641" s="621"/>
      <c r="E641" s="199">
        <v>12600</v>
      </c>
      <c r="F641" s="183">
        <v>630</v>
      </c>
      <c r="G641" s="566">
        <f t="shared" si="59"/>
        <v>13230</v>
      </c>
      <c r="H641" s="399" t="s">
        <v>17479</v>
      </c>
      <c r="I641" s="398" t="s">
        <v>17466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7" t="s">
        <v>4324</v>
      </c>
    </row>
    <row r="642" spans="1:18" s="566" customFormat="1">
      <c r="A642" s="183">
        <v>20190717</v>
      </c>
      <c r="B642" s="183" t="s">
        <v>13405</v>
      </c>
      <c r="C642" s="183" t="s">
        <v>13406</v>
      </c>
      <c r="D642" s="620"/>
      <c r="E642" s="183">
        <v>108000</v>
      </c>
      <c r="F642" s="183">
        <v>5400</v>
      </c>
      <c r="G642" s="566">
        <f t="shared" si="59"/>
        <v>113400</v>
      </c>
      <c r="H642" s="399" t="s">
        <v>17487</v>
      </c>
      <c r="I642" s="398" t="s">
        <v>17509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7" t="s">
        <v>13407</v>
      </c>
      <c r="R642" s="253"/>
    </row>
    <row r="643" spans="1:18" s="566" customFormat="1">
      <c r="A643" s="183">
        <v>20190723</v>
      </c>
      <c r="B643" s="183" t="s">
        <v>13408</v>
      </c>
      <c r="C643" s="199" t="s">
        <v>13409</v>
      </c>
      <c r="D643" s="620"/>
      <c r="E643" s="199">
        <v>91200</v>
      </c>
      <c r="F643" s="183">
        <v>4560</v>
      </c>
      <c r="G643" s="566">
        <f t="shared" si="59"/>
        <v>95760</v>
      </c>
      <c r="H643" s="399" t="s">
        <v>17496</v>
      </c>
      <c r="I643" s="398" t="s">
        <v>17510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7" t="s">
        <v>13410</v>
      </c>
    </row>
    <row r="644" spans="1:18" s="751" customFormat="1">
      <c r="A644" s="749"/>
      <c r="B644" s="749" t="s">
        <v>13411</v>
      </c>
      <c r="C644" s="749" t="s">
        <v>13412</v>
      </c>
      <c r="D644" s="750"/>
      <c r="E644" s="749"/>
      <c r="F644" s="749"/>
      <c r="G644" s="751">
        <f t="shared" si="59"/>
        <v>0</v>
      </c>
      <c r="H644" s="757"/>
      <c r="I644" s="758"/>
      <c r="J644" s="753"/>
      <c r="K644" s="753"/>
      <c r="L644" s="753"/>
      <c r="M644" s="753">
        <f t="shared" si="57"/>
        <v>0</v>
      </c>
      <c r="N644" s="753"/>
      <c r="O644" s="753">
        <f t="shared" si="58"/>
        <v>0</v>
      </c>
      <c r="P644" s="754"/>
    </row>
    <row r="645" spans="1:18" s="566" customFormat="1">
      <c r="A645" s="183">
        <v>20190805</v>
      </c>
      <c r="B645" s="183" t="s">
        <v>13413</v>
      </c>
      <c r="C645" s="199" t="s">
        <v>13414</v>
      </c>
      <c r="D645" s="620"/>
      <c r="E645" s="199">
        <v>19500</v>
      </c>
      <c r="F645" s="183">
        <v>975</v>
      </c>
      <c r="G645" s="566">
        <f t="shared" si="59"/>
        <v>20475</v>
      </c>
      <c r="H645" s="399" t="s">
        <v>17503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7" t="s">
        <v>13415</v>
      </c>
    </row>
    <row r="646" spans="1:18" s="566" customFormat="1">
      <c r="A646" s="183">
        <v>20190805</v>
      </c>
      <c r="B646" s="183" t="s">
        <v>13416</v>
      </c>
      <c r="C646" s="199" t="s">
        <v>13417</v>
      </c>
      <c r="D646" s="620"/>
      <c r="E646" s="199">
        <v>19500</v>
      </c>
      <c r="F646" s="183">
        <v>975</v>
      </c>
      <c r="G646" s="566">
        <f t="shared" si="59"/>
        <v>20475</v>
      </c>
      <c r="H646" s="399" t="s">
        <v>17511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7" t="s">
        <v>13418</v>
      </c>
    </row>
    <row r="647" spans="1:18" s="566" customFormat="1">
      <c r="A647" s="183">
        <v>20190805</v>
      </c>
      <c r="B647" s="183" t="s">
        <v>13419</v>
      </c>
      <c r="C647" s="199" t="s">
        <v>13417</v>
      </c>
      <c r="D647" s="620"/>
      <c r="E647" s="199">
        <v>15600</v>
      </c>
      <c r="F647" s="183">
        <v>780</v>
      </c>
      <c r="G647" s="566">
        <f t="shared" si="59"/>
        <v>16380</v>
      </c>
      <c r="H647" s="399" t="s">
        <v>17503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7" t="s">
        <v>13418</v>
      </c>
    </row>
    <row r="648" spans="1:18" s="566" customFormat="1">
      <c r="A648" s="183">
        <v>20190805</v>
      </c>
      <c r="B648" s="183" t="s">
        <v>13420</v>
      </c>
      <c r="C648" s="199" t="s">
        <v>13421</v>
      </c>
      <c r="D648" s="620"/>
      <c r="E648" s="199">
        <v>19500</v>
      </c>
      <c r="F648" s="183">
        <v>975</v>
      </c>
      <c r="G648" s="566">
        <f t="shared" si="59"/>
        <v>20475</v>
      </c>
      <c r="H648" s="399" t="s">
        <v>17478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7" t="s">
        <v>13422</v>
      </c>
    </row>
    <row r="649" spans="1:18" s="566" customFormat="1">
      <c r="A649" s="183">
        <v>20190805</v>
      </c>
      <c r="B649" s="183" t="s">
        <v>13423</v>
      </c>
      <c r="C649" s="199" t="s">
        <v>13424</v>
      </c>
      <c r="D649" s="620"/>
      <c r="E649" s="199">
        <v>15600</v>
      </c>
      <c r="F649" s="183">
        <v>780</v>
      </c>
      <c r="G649" s="566">
        <f t="shared" si="59"/>
        <v>16380</v>
      </c>
      <c r="H649" s="399" t="s">
        <v>17512</v>
      </c>
      <c r="I649" s="398" t="s">
        <v>17513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7" t="s">
        <v>13425</v>
      </c>
    </row>
    <row r="650" spans="1:18" s="566" customFormat="1">
      <c r="A650" s="183">
        <v>20190814</v>
      </c>
      <c r="B650" s="183" t="s">
        <v>13426</v>
      </c>
      <c r="C650" s="199" t="s">
        <v>13427</v>
      </c>
      <c r="D650" s="620"/>
      <c r="E650" s="199">
        <v>19500</v>
      </c>
      <c r="F650" s="183">
        <v>975</v>
      </c>
      <c r="G650" s="566">
        <f t="shared" si="59"/>
        <v>20475</v>
      </c>
      <c r="H650" s="399" t="s">
        <v>17483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7" t="s">
        <v>13428</v>
      </c>
    </row>
    <row r="651" spans="1:18" s="566" customFormat="1">
      <c r="A651" s="183">
        <v>20190816</v>
      </c>
      <c r="B651" s="183" t="s">
        <v>13429</v>
      </c>
      <c r="C651" s="199" t="s">
        <v>13421</v>
      </c>
      <c r="D651" s="620"/>
      <c r="E651" s="199">
        <v>114286</v>
      </c>
      <c r="F651" s="183">
        <v>5714</v>
      </c>
      <c r="G651" s="566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7" t="s">
        <v>13422</v>
      </c>
    </row>
    <row r="652" spans="1:18" s="566" customFormat="1">
      <c r="A652" s="183">
        <v>20190903</v>
      </c>
      <c r="B652" s="183" t="s">
        <v>13430</v>
      </c>
      <c r="C652" s="183" t="s">
        <v>13316</v>
      </c>
      <c r="D652" s="620"/>
      <c r="E652" s="183">
        <v>80000</v>
      </c>
      <c r="F652" s="183">
        <v>4000</v>
      </c>
      <c r="G652" s="566">
        <f t="shared" si="59"/>
        <v>84000</v>
      </c>
      <c r="H652" s="399"/>
      <c r="I652" s="398" t="s">
        <v>17514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7" t="s">
        <v>13317</v>
      </c>
      <c r="R652" s="253"/>
    </row>
    <row r="653" spans="1:18" s="566" customFormat="1">
      <c r="A653" s="183">
        <v>20190903</v>
      </c>
      <c r="B653" s="183" t="s">
        <v>13431</v>
      </c>
      <c r="C653" s="199" t="s">
        <v>13318</v>
      </c>
      <c r="D653" s="620"/>
      <c r="E653" s="199">
        <v>80000</v>
      </c>
      <c r="F653" s="183">
        <v>4000</v>
      </c>
      <c r="G653" s="566">
        <f t="shared" si="59"/>
        <v>84000</v>
      </c>
      <c r="H653" s="399"/>
      <c r="I653" s="398" t="s">
        <v>17515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7" t="s">
        <v>13432</v>
      </c>
    </row>
    <row r="654" spans="1:18" s="566" customFormat="1">
      <c r="A654" s="183">
        <v>20190916</v>
      </c>
      <c r="B654" s="183" t="s">
        <v>13433</v>
      </c>
      <c r="C654" s="199" t="s">
        <v>13434</v>
      </c>
      <c r="D654" s="620"/>
      <c r="E654" s="199">
        <v>13500</v>
      </c>
      <c r="F654" s="183">
        <v>675</v>
      </c>
      <c r="G654" s="566">
        <f t="shared" si="59"/>
        <v>14175</v>
      </c>
      <c r="H654" s="399" t="s">
        <v>17459</v>
      </c>
      <c r="I654" s="398" t="s">
        <v>17516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7" t="s">
        <v>13435</v>
      </c>
    </row>
    <row r="655" spans="1:18" s="566" customFormat="1">
      <c r="A655" s="183">
        <v>20190916</v>
      </c>
      <c r="B655" s="183" t="s">
        <v>13436</v>
      </c>
      <c r="C655" s="199" t="s">
        <v>13437</v>
      </c>
      <c r="D655" s="620"/>
      <c r="E655" s="199">
        <v>13500</v>
      </c>
      <c r="F655" s="183">
        <v>675</v>
      </c>
      <c r="G655" s="566">
        <f t="shared" si="59"/>
        <v>14175</v>
      </c>
      <c r="H655" s="399" t="s">
        <v>17484</v>
      </c>
      <c r="I655" s="398" t="s">
        <v>17517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7" t="s">
        <v>13324</v>
      </c>
    </row>
    <row r="656" spans="1:18" s="566" customFormat="1">
      <c r="A656" s="183">
        <v>20190916</v>
      </c>
      <c r="B656" s="183" t="s">
        <v>13438</v>
      </c>
      <c r="C656" s="199" t="s">
        <v>13439</v>
      </c>
      <c r="D656" s="620"/>
      <c r="E656" s="199">
        <v>43200</v>
      </c>
      <c r="F656" s="183">
        <v>2160</v>
      </c>
      <c r="G656" s="566">
        <f t="shared" si="59"/>
        <v>45360</v>
      </c>
      <c r="H656" s="399" t="s">
        <v>17518</v>
      </c>
      <c r="I656" s="398" t="s">
        <v>17519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7" t="s">
        <v>13440</v>
      </c>
    </row>
    <row r="657" spans="1:18" s="566" customFormat="1">
      <c r="A657" s="183">
        <v>20190924</v>
      </c>
      <c r="B657" s="183" t="s">
        <v>13441</v>
      </c>
      <c r="C657" s="199" t="s">
        <v>13442</v>
      </c>
      <c r="D657" s="620"/>
      <c r="E657" s="199">
        <v>21600</v>
      </c>
      <c r="F657" s="183">
        <v>1080</v>
      </c>
      <c r="G657" s="566">
        <f t="shared" si="59"/>
        <v>22680</v>
      </c>
      <c r="H657" s="399" t="s">
        <v>17520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7" t="s">
        <v>5204</v>
      </c>
      <c r="R657" s="253" t="s">
        <v>17521</v>
      </c>
    </row>
    <row r="658" spans="1:18" s="566" customFormat="1">
      <c r="A658" s="183">
        <v>20191101</v>
      </c>
      <c r="B658" s="183" t="s">
        <v>13443</v>
      </c>
      <c r="C658" s="183" t="s">
        <v>13444</v>
      </c>
      <c r="D658" s="620"/>
      <c r="E658" s="183">
        <v>108000</v>
      </c>
      <c r="F658" s="183">
        <v>5400</v>
      </c>
      <c r="G658" s="566">
        <f t="shared" si="59"/>
        <v>113400</v>
      </c>
      <c r="H658" s="399" t="s">
        <v>17522</v>
      </c>
      <c r="I658" s="398" t="s">
        <v>17523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7" t="s">
        <v>13445</v>
      </c>
      <c r="R658" s="253"/>
    </row>
    <row r="659" spans="1:18" s="751" customFormat="1">
      <c r="A659" s="749"/>
      <c r="B659" s="749" t="s">
        <v>13446</v>
      </c>
      <c r="C659" s="749" t="s">
        <v>13412</v>
      </c>
      <c r="D659" s="750"/>
      <c r="E659" s="749"/>
      <c r="F659" s="749"/>
      <c r="H659" s="757"/>
      <c r="I659" s="758"/>
      <c r="J659" s="753"/>
      <c r="K659" s="753"/>
      <c r="L659" s="753"/>
      <c r="M659" s="753">
        <f t="shared" si="57"/>
        <v>0</v>
      </c>
      <c r="N659" s="753"/>
      <c r="O659" s="753">
        <f t="shared" si="58"/>
        <v>0</v>
      </c>
      <c r="P659" s="754"/>
    </row>
    <row r="660" spans="1:18" s="751" customFormat="1">
      <c r="A660" s="749"/>
      <c r="B660" s="749" t="s">
        <v>13447</v>
      </c>
      <c r="C660" s="749" t="s">
        <v>13412</v>
      </c>
      <c r="D660" s="750"/>
      <c r="E660" s="749"/>
      <c r="F660" s="749"/>
      <c r="H660" s="757"/>
      <c r="I660" s="758"/>
      <c r="J660" s="753"/>
      <c r="K660" s="753"/>
      <c r="L660" s="753"/>
      <c r="M660" s="753">
        <f t="shared" si="57"/>
        <v>0</v>
      </c>
      <c r="N660" s="753"/>
      <c r="O660" s="753">
        <f t="shared" si="58"/>
        <v>0</v>
      </c>
      <c r="P660" s="754"/>
    </row>
    <row r="661" spans="1:18" s="566" customFormat="1">
      <c r="A661" s="183">
        <v>20191101</v>
      </c>
      <c r="B661" s="183" t="s">
        <v>13448</v>
      </c>
      <c r="C661" s="199" t="s">
        <v>13364</v>
      </c>
      <c r="D661" s="620"/>
      <c r="E661" s="199">
        <v>12600</v>
      </c>
      <c r="F661" s="183">
        <v>630</v>
      </c>
      <c r="G661" s="566">
        <f t="shared" si="59"/>
        <v>13230</v>
      </c>
      <c r="H661" s="399" t="s">
        <v>17483</v>
      </c>
      <c r="I661" s="398" t="s">
        <v>17524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7" t="s">
        <v>4324</v>
      </c>
    </row>
    <row r="662" spans="1:18" s="566" customFormat="1">
      <c r="A662" s="183">
        <v>20191101</v>
      </c>
      <c r="B662" s="183" t="s">
        <v>13449</v>
      </c>
      <c r="C662" s="199" t="s">
        <v>13316</v>
      </c>
      <c r="D662" s="620"/>
      <c r="E662" s="199">
        <v>108000</v>
      </c>
      <c r="F662" s="183">
        <v>5400</v>
      </c>
      <c r="G662" s="566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7" t="s">
        <v>13317</v>
      </c>
    </row>
    <row r="663" spans="1:18" s="566" customFormat="1">
      <c r="A663" s="183">
        <v>20191101</v>
      </c>
      <c r="B663" s="183" t="s">
        <v>13450</v>
      </c>
      <c r="C663" s="199" t="s">
        <v>13318</v>
      </c>
      <c r="D663" s="620"/>
      <c r="E663" s="199">
        <v>108000</v>
      </c>
      <c r="F663" s="183">
        <v>5400</v>
      </c>
      <c r="G663" s="566">
        <f t="shared" si="59"/>
        <v>113400</v>
      </c>
      <c r="H663" s="399"/>
      <c r="I663" s="398" t="s">
        <v>17526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7" t="s">
        <v>13319</v>
      </c>
    </row>
    <row r="664" spans="1:18" s="566" customFormat="1">
      <c r="A664" s="183">
        <v>20191101</v>
      </c>
      <c r="B664" s="183" t="s">
        <v>13451</v>
      </c>
      <c r="C664" s="199" t="s">
        <v>13320</v>
      </c>
      <c r="D664" s="620"/>
      <c r="E664" s="199">
        <v>72000</v>
      </c>
      <c r="F664" s="183">
        <v>3600</v>
      </c>
      <c r="G664" s="566">
        <f t="shared" si="59"/>
        <v>75600</v>
      </c>
      <c r="H664" s="399"/>
      <c r="I664" s="398" t="s">
        <v>17525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7" t="s">
        <v>13321</v>
      </c>
    </row>
    <row r="665" spans="1:18" s="566" customFormat="1">
      <c r="A665" s="183">
        <v>20191111</v>
      </c>
      <c r="B665" s="183" t="s">
        <v>13452</v>
      </c>
      <c r="C665" s="199" t="s">
        <v>13453</v>
      </c>
      <c r="D665" s="620"/>
      <c r="E665" s="199">
        <v>108000</v>
      </c>
      <c r="F665" s="183">
        <v>5400</v>
      </c>
      <c r="G665" s="566">
        <f t="shared" si="59"/>
        <v>113400</v>
      </c>
      <c r="H665" s="399" t="s">
        <v>17496</v>
      </c>
      <c r="I665" s="398" t="s">
        <v>17527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7" t="s">
        <v>13454</v>
      </c>
    </row>
    <row r="666" spans="1:18" s="566" customFormat="1">
      <c r="A666" s="183">
        <v>20191118</v>
      </c>
      <c r="B666" s="183" t="s">
        <v>13455</v>
      </c>
      <c r="C666" s="199" t="s">
        <v>13323</v>
      </c>
      <c r="D666" s="620"/>
      <c r="E666" s="199">
        <v>13500</v>
      </c>
      <c r="F666" s="183">
        <v>675</v>
      </c>
      <c r="G666" s="566">
        <f t="shared" si="59"/>
        <v>14175</v>
      </c>
      <c r="H666" s="399" t="s">
        <v>17503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7" t="s">
        <v>13324</v>
      </c>
    </row>
    <row r="667" spans="1:18" s="566" customFormat="1">
      <c r="A667" s="183">
        <v>20191118</v>
      </c>
      <c r="B667" s="183" t="s">
        <v>13456</v>
      </c>
      <c r="C667" s="199" t="s">
        <v>4316</v>
      </c>
      <c r="D667" s="620"/>
      <c r="E667" s="199">
        <v>15600</v>
      </c>
      <c r="F667" s="183">
        <v>780</v>
      </c>
      <c r="G667" s="566">
        <f t="shared" si="59"/>
        <v>16380</v>
      </c>
      <c r="H667" s="399" t="s">
        <v>17532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7" t="s">
        <v>13322</v>
      </c>
    </row>
    <row r="668" spans="1:18" s="566" customFormat="1">
      <c r="A668" s="183">
        <v>20191125</v>
      </c>
      <c r="B668" s="183" t="s">
        <v>13457</v>
      </c>
      <c r="C668" s="199" t="s">
        <v>13316</v>
      </c>
      <c r="D668" s="620"/>
      <c r="E668" s="199">
        <v>19500</v>
      </c>
      <c r="F668" s="183">
        <v>975</v>
      </c>
      <c r="G668" s="566">
        <f t="shared" si="59"/>
        <v>20475</v>
      </c>
      <c r="H668" s="399" t="s">
        <v>17528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7" t="s">
        <v>13317</v>
      </c>
    </row>
    <row r="669" spans="1:18" s="566" customFormat="1">
      <c r="A669" s="183">
        <v>20191125</v>
      </c>
      <c r="B669" s="183" t="s">
        <v>13458</v>
      </c>
      <c r="C669" s="199" t="s">
        <v>13318</v>
      </c>
      <c r="D669" s="620"/>
      <c r="E669" s="199">
        <v>19500</v>
      </c>
      <c r="F669" s="183">
        <v>975</v>
      </c>
      <c r="G669" s="566">
        <f t="shared" si="59"/>
        <v>20475</v>
      </c>
      <c r="H669" s="399" t="s">
        <v>17459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7" t="s">
        <v>13319</v>
      </c>
      <c r="R669" s="253"/>
    </row>
    <row r="670" spans="1:18" s="566" customFormat="1">
      <c r="A670" s="183">
        <v>20191125</v>
      </c>
      <c r="B670" s="183" t="s">
        <v>13459</v>
      </c>
      <c r="C670" s="199" t="s">
        <v>4001</v>
      </c>
      <c r="D670" s="620"/>
      <c r="E670" s="199">
        <v>15600</v>
      </c>
      <c r="F670" s="183">
        <v>780</v>
      </c>
      <c r="G670" s="566">
        <f t="shared" si="59"/>
        <v>16380</v>
      </c>
      <c r="H670" s="399" t="s">
        <v>17459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7" t="s">
        <v>13319</v>
      </c>
    </row>
    <row r="671" spans="1:18" s="566" customFormat="1">
      <c r="A671" s="183">
        <v>20191125</v>
      </c>
      <c r="B671" s="183" t="s">
        <v>13460</v>
      </c>
      <c r="C671" s="199" t="s">
        <v>13320</v>
      </c>
      <c r="D671" s="620"/>
      <c r="E671" s="199">
        <v>19500</v>
      </c>
      <c r="F671" s="183">
        <v>975</v>
      </c>
      <c r="G671" s="566">
        <f t="shared" si="59"/>
        <v>20475</v>
      </c>
      <c r="H671" s="399" t="s">
        <v>17529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7" t="s">
        <v>13321</v>
      </c>
    </row>
    <row r="672" spans="1:18" s="566" customFormat="1">
      <c r="A672" s="183">
        <v>20191125</v>
      </c>
      <c r="B672" s="183" t="s">
        <v>13461</v>
      </c>
      <c r="C672" s="199" t="s">
        <v>5209</v>
      </c>
      <c r="D672" s="621"/>
      <c r="E672" s="199">
        <v>19500</v>
      </c>
      <c r="F672" s="183">
        <v>975</v>
      </c>
      <c r="G672" s="566">
        <f t="shared" si="59"/>
        <v>20475</v>
      </c>
      <c r="H672" s="399" t="s">
        <v>17484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7" t="s">
        <v>13462</v>
      </c>
    </row>
    <row r="673" spans="1:16" s="566" customFormat="1">
      <c r="A673" s="183">
        <v>20191204</v>
      </c>
      <c r="B673" s="183" t="s">
        <v>13463</v>
      </c>
      <c r="C673" s="199" t="s">
        <v>13353</v>
      </c>
      <c r="D673" s="621"/>
      <c r="E673" s="199">
        <v>19500</v>
      </c>
      <c r="F673" s="183">
        <v>975</v>
      </c>
      <c r="G673" s="566">
        <f t="shared" si="59"/>
        <v>20475</v>
      </c>
      <c r="H673" s="399" t="s">
        <v>17530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7" t="s">
        <v>4397</v>
      </c>
    </row>
    <row r="674" spans="1:16" s="566" customFormat="1">
      <c r="A674" s="183">
        <v>20191204</v>
      </c>
      <c r="B674" s="183" t="s">
        <v>13464</v>
      </c>
      <c r="C674" s="199" t="s">
        <v>4272</v>
      </c>
      <c r="D674" s="621"/>
      <c r="E674" s="199">
        <v>19500</v>
      </c>
      <c r="F674" s="183">
        <v>975</v>
      </c>
      <c r="G674" s="566">
        <f t="shared" si="59"/>
        <v>20475</v>
      </c>
      <c r="H674" s="399" t="s">
        <v>17531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7" t="s">
        <v>13354</v>
      </c>
    </row>
    <row r="675" spans="1:16" s="566" customFormat="1">
      <c r="A675" s="183">
        <v>20191204</v>
      </c>
      <c r="B675" s="183" t="s">
        <v>13465</v>
      </c>
      <c r="C675" s="199" t="s">
        <v>13466</v>
      </c>
      <c r="D675" s="621"/>
      <c r="E675" s="199">
        <v>19500</v>
      </c>
      <c r="F675" s="183">
        <v>975</v>
      </c>
      <c r="G675" s="566">
        <f t="shared" si="59"/>
        <v>20475</v>
      </c>
      <c r="H675" s="399" t="s">
        <v>17455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7" t="s">
        <v>13467</v>
      </c>
    </row>
    <row r="676" spans="1:16" s="566" customFormat="1">
      <c r="A676" s="183">
        <v>20191204</v>
      </c>
      <c r="B676" s="183" t="s">
        <v>13468</v>
      </c>
      <c r="C676" s="199" t="s">
        <v>13353</v>
      </c>
      <c r="E676" s="199">
        <v>19500</v>
      </c>
      <c r="F676" s="183">
        <v>975</v>
      </c>
      <c r="G676" s="566">
        <f t="shared" si="59"/>
        <v>20475</v>
      </c>
      <c r="H676" s="399" t="s">
        <v>17479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7" t="s">
        <v>13354</v>
      </c>
    </row>
    <row r="677" spans="1:16" s="566" customFormat="1">
      <c r="A677" s="566">
        <v>20191204</v>
      </c>
      <c r="B677" s="183" t="s">
        <v>13469</v>
      </c>
      <c r="C677" s="253" t="s">
        <v>13434</v>
      </c>
      <c r="E677" s="566">
        <v>13500</v>
      </c>
      <c r="F677" s="566">
        <v>675</v>
      </c>
      <c r="G677" s="566">
        <f t="shared" si="59"/>
        <v>14175</v>
      </c>
      <c r="H677" s="399" t="s">
        <v>17457</v>
      </c>
      <c r="I677" s="398" t="s">
        <v>17806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7" t="s">
        <v>13362</v>
      </c>
    </row>
    <row r="678" spans="1:16" s="566" customFormat="1">
      <c r="A678" s="566">
        <v>20191217</v>
      </c>
      <c r="B678" s="183" t="s">
        <v>13470</v>
      </c>
      <c r="C678" s="253" t="s">
        <v>13471</v>
      </c>
      <c r="E678" s="566">
        <v>86400</v>
      </c>
      <c r="F678" s="566">
        <v>4320</v>
      </c>
      <c r="G678" s="566">
        <f t="shared" si="59"/>
        <v>90720</v>
      </c>
      <c r="H678" s="399" t="s">
        <v>17487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7" t="s">
        <v>13472</v>
      </c>
    </row>
    <row r="679" spans="1:16" s="566" customFormat="1">
      <c r="A679" s="566">
        <v>20191224</v>
      </c>
      <c r="B679" s="183" t="s">
        <v>13473</v>
      </c>
      <c r="C679" s="253" t="s">
        <v>13474</v>
      </c>
      <c r="E679" s="566">
        <v>86400</v>
      </c>
      <c r="F679" s="566">
        <v>4320</v>
      </c>
      <c r="G679" s="566">
        <f t="shared" si="59"/>
        <v>90720</v>
      </c>
      <c r="H679" s="399" t="s">
        <v>17496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7" t="s">
        <v>13475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="80" zoomScaleNormal="80" workbookViewId="0">
      <selection activeCell="E3" sqref="E3:E11"/>
    </sheetView>
  </sheetViews>
  <sheetFormatPr defaultColWidth="8" defaultRowHeight="16.5"/>
  <cols>
    <col min="1" max="1" width="11.875" style="509" customWidth="1"/>
    <col min="2" max="2" width="12.625" style="503" customWidth="1"/>
    <col min="3" max="3" width="10.125" style="503" customWidth="1"/>
    <col min="4" max="4" width="7.625" style="503" bestFit="1" customWidth="1"/>
    <col min="5" max="5" width="12.625" style="503" bestFit="1" customWidth="1"/>
    <col min="6" max="6" width="20.5" style="503" bestFit="1" customWidth="1"/>
    <col min="7" max="7" width="9.125" style="503" bestFit="1" customWidth="1"/>
    <col min="8" max="8" width="7.125" style="503" bestFit="1" customWidth="1"/>
    <col min="9" max="9" width="5.125" style="503" bestFit="1" customWidth="1"/>
    <col min="10" max="16384" width="8" style="503"/>
  </cols>
  <sheetData>
    <row r="1" spans="1:9">
      <c r="A1" s="501" t="s">
        <v>17837</v>
      </c>
      <c r="B1" s="502"/>
      <c r="C1" s="502"/>
      <c r="D1" s="502"/>
      <c r="E1" s="502"/>
      <c r="F1" s="502"/>
      <c r="G1" s="502"/>
      <c r="H1" s="502"/>
      <c r="I1" s="502"/>
    </row>
    <row r="2" spans="1:9">
      <c r="A2" s="504" t="s">
        <v>241</v>
      </c>
      <c r="B2" s="505" t="s">
        <v>1373</v>
      </c>
      <c r="C2" s="505" t="s">
        <v>3797</v>
      </c>
      <c r="D2" s="505" t="s">
        <v>2970</v>
      </c>
      <c r="E2" s="505" t="s">
        <v>3798</v>
      </c>
      <c r="G2" s="505"/>
      <c r="I2" s="506"/>
    </row>
    <row r="3" spans="1:9">
      <c r="A3" s="503"/>
      <c r="B3" s="507" t="s">
        <v>282</v>
      </c>
      <c r="C3" s="508">
        <v>10</v>
      </c>
      <c r="D3" s="508">
        <f t="shared" ref="D3:D11" si="0">E3/C3</f>
        <v>2402.4</v>
      </c>
      <c r="E3" s="508">
        <v>24024</v>
      </c>
      <c r="F3" s="508"/>
      <c r="I3" s="506"/>
    </row>
    <row r="4" spans="1:9">
      <c r="B4" s="507" t="s">
        <v>897</v>
      </c>
      <c r="C4" s="508">
        <v>9</v>
      </c>
      <c r="D4" s="508">
        <f t="shared" si="0"/>
        <v>2456.1111111111113</v>
      </c>
      <c r="E4" s="508">
        <v>22105</v>
      </c>
      <c r="F4" s="508"/>
      <c r="I4" s="506"/>
    </row>
    <row r="5" spans="1:9">
      <c r="B5" s="507" t="s">
        <v>283</v>
      </c>
      <c r="C5" s="508">
        <v>12</v>
      </c>
      <c r="D5" s="508">
        <f t="shared" si="0"/>
        <v>1022.8333333333334</v>
      </c>
      <c r="E5" s="508">
        <v>12274</v>
      </c>
      <c r="F5" s="508"/>
      <c r="I5" s="506"/>
    </row>
    <row r="6" spans="1:9">
      <c r="A6" s="503"/>
      <c r="B6" s="510" t="s">
        <v>1</v>
      </c>
      <c r="C6" s="508">
        <v>13</v>
      </c>
      <c r="D6" s="508">
        <f t="shared" si="0"/>
        <v>2696.8461538461538</v>
      </c>
      <c r="E6" s="508">
        <v>35059</v>
      </c>
      <c r="F6" s="508"/>
      <c r="I6" s="506"/>
    </row>
    <row r="7" spans="1:9">
      <c r="A7" s="503"/>
      <c r="B7" s="507" t="s">
        <v>900</v>
      </c>
      <c r="C7" s="508">
        <v>25</v>
      </c>
      <c r="D7" s="508">
        <f t="shared" si="0"/>
        <v>363.32</v>
      </c>
      <c r="E7" s="508">
        <v>9083</v>
      </c>
      <c r="F7" s="508"/>
      <c r="I7" s="506"/>
    </row>
    <row r="8" spans="1:9">
      <c r="A8" s="503"/>
      <c r="B8" s="510" t="s">
        <v>3821</v>
      </c>
      <c r="C8" s="508">
        <v>23</v>
      </c>
      <c r="D8" s="508">
        <f t="shared" si="0"/>
        <v>199</v>
      </c>
      <c r="E8" s="508">
        <v>4577</v>
      </c>
      <c r="F8" s="508"/>
      <c r="I8" s="506"/>
    </row>
    <row r="9" spans="1:9">
      <c r="A9" s="503"/>
      <c r="B9" s="510" t="s">
        <v>1452</v>
      </c>
      <c r="C9" s="508">
        <v>15</v>
      </c>
      <c r="D9" s="508">
        <f t="shared" si="0"/>
        <v>1665.2</v>
      </c>
      <c r="E9" s="508">
        <v>24978</v>
      </c>
      <c r="F9" s="508"/>
      <c r="I9" s="506"/>
    </row>
    <row r="10" spans="1:9">
      <c r="A10" s="503"/>
      <c r="B10" s="510" t="s">
        <v>1453</v>
      </c>
      <c r="C10" s="508">
        <v>7</v>
      </c>
      <c r="D10" s="508">
        <f t="shared" si="0"/>
        <v>2167</v>
      </c>
      <c r="E10" s="508">
        <v>15169</v>
      </c>
      <c r="F10" s="508"/>
      <c r="I10" s="506"/>
    </row>
    <row r="11" spans="1:9">
      <c r="A11" s="503"/>
      <c r="B11" s="510" t="s">
        <v>3756</v>
      </c>
      <c r="C11" s="508">
        <v>5</v>
      </c>
      <c r="D11" s="508">
        <f t="shared" si="0"/>
        <v>221.8</v>
      </c>
      <c r="E11" s="765">
        <v>1109</v>
      </c>
      <c r="F11" s="508"/>
      <c r="I11" s="506"/>
    </row>
    <row r="12" spans="1:9">
      <c r="B12" s="511" t="s">
        <v>2986</v>
      </c>
      <c r="C12" s="512"/>
      <c r="D12" s="513" t="s">
        <v>2379</v>
      </c>
      <c r="E12" s="766">
        <f>SUM(E3:E11)-1</f>
        <v>148377</v>
      </c>
      <c r="F12" s="645"/>
      <c r="G12" s="533"/>
      <c r="I12" s="506"/>
    </row>
    <row r="13" spans="1:9">
      <c r="A13" s="501" t="s">
        <v>12755</v>
      </c>
      <c r="B13" s="502"/>
      <c r="C13" s="502"/>
      <c r="D13" s="502"/>
      <c r="E13" s="502"/>
      <c r="F13" s="502"/>
      <c r="G13" s="502"/>
      <c r="H13" s="502"/>
      <c r="I13" s="502"/>
    </row>
    <row r="14" spans="1:9">
      <c r="A14" s="504" t="s">
        <v>241</v>
      </c>
      <c r="B14" s="505" t="s">
        <v>1373</v>
      </c>
      <c r="C14" s="505" t="s">
        <v>3797</v>
      </c>
      <c r="D14" s="505" t="s">
        <v>2970</v>
      </c>
      <c r="E14" s="505" t="s">
        <v>3798</v>
      </c>
      <c r="G14" s="505"/>
      <c r="I14" s="506"/>
    </row>
    <row r="15" spans="1:9">
      <c r="A15" s="503"/>
      <c r="B15" s="507" t="s">
        <v>282</v>
      </c>
      <c r="C15" s="508">
        <v>14</v>
      </c>
      <c r="D15" s="508">
        <f t="shared" ref="D15:D23" si="1">E15/C15</f>
        <v>2582.9285714285716</v>
      </c>
      <c r="E15" s="508">
        <v>36161</v>
      </c>
      <c r="F15" s="508"/>
      <c r="I15" s="506"/>
    </row>
    <row r="16" spans="1:9">
      <c r="B16" s="507" t="s">
        <v>897</v>
      </c>
      <c r="C16" s="508">
        <v>12</v>
      </c>
      <c r="D16" s="508">
        <f t="shared" si="1"/>
        <v>2787.5833333333335</v>
      </c>
      <c r="E16" s="508">
        <v>33451</v>
      </c>
      <c r="F16" s="508"/>
      <c r="I16" s="506"/>
    </row>
    <row r="17" spans="1:9">
      <c r="B17" s="507" t="s">
        <v>283</v>
      </c>
      <c r="C17" s="508">
        <v>13</v>
      </c>
      <c r="D17" s="508">
        <f t="shared" si="1"/>
        <v>1512.1538461538462</v>
      </c>
      <c r="E17" s="508">
        <v>19658</v>
      </c>
      <c r="F17" s="508"/>
      <c r="I17" s="506"/>
    </row>
    <row r="18" spans="1:9">
      <c r="A18" s="503"/>
      <c r="B18" s="510" t="s">
        <v>1</v>
      </c>
      <c r="C18" s="508">
        <v>20</v>
      </c>
      <c r="D18" s="508">
        <f t="shared" si="1"/>
        <v>2838.4</v>
      </c>
      <c r="E18" s="508">
        <v>56768</v>
      </c>
      <c r="F18" s="508"/>
      <c r="I18" s="506"/>
    </row>
    <row r="19" spans="1:9">
      <c r="A19" s="503"/>
      <c r="B19" s="507" t="s">
        <v>900</v>
      </c>
      <c r="C19" s="508">
        <v>27</v>
      </c>
      <c r="D19" s="508">
        <f t="shared" si="1"/>
        <v>595.74074074074076</v>
      </c>
      <c r="E19" s="508">
        <v>16085</v>
      </c>
      <c r="F19" s="508"/>
      <c r="I19" s="506"/>
    </row>
    <row r="20" spans="1:9">
      <c r="A20" s="503"/>
      <c r="B20" s="510" t="s">
        <v>3821</v>
      </c>
      <c r="C20" s="508">
        <v>24</v>
      </c>
      <c r="D20" s="508">
        <f t="shared" si="1"/>
        <v>278.83333333333331</v>
      </c>
      <c r="E20" s="508">
        <v>6692</v>
      </c>
      <c r="F20" s="508"/>
      <c r="I20" s="506"/>
    </row>
    <row r="21" spans="1:9">
      <c r="A21" s="503"/>
      <c r="B21" s="510" t="s">
        <v>1452</v>
      </c>
      <c r="C21" s="508">
        <v>13</v>
      </c>
      <c r="D21" s="508">
        <f t="shared" si="1"/>
        <v>1552.2307692307693</v>
      </c>
      <c r="E21" s="508">
        <v>20179</v>
      </c>
      <c r="F21" s="508"/>
      <c r="I21" s="506"/>
    </row>
    <row r="22" spans="1:9">
      <c r="A22" s="503"/>
      <c r="B22" s="510" t="s">
        <v>1453</v>
      </c>
      <c r="C22" s="508">
        <v>8</v>
      </c>
      <c r="D22" s="508">
        <f t="shared" si="1"/>
        <v>2010.375</v>
      </c>
      <c r="E22" s="508">
        <v>16083</v>
      </c>
      <c r="F22" s="508"/>
      <c r="I22" s="506"/>
    </row>
    <row r="23" spans="1:9">
      <c r="A23" s="503"/>
      <c r="B23" s="510" t="s">
        <v>3756</v>
      </c>
      <c r="C23" s="508">
        <v>4</v>
      </c>
      <c r="D23" s="508">
        <f t="shared" si="1"/>
        <v>631.75</v>
      </c>
      <c r="E23" s="688">
        <f>2356+171</f>
        <v>2527</v>
      </c>
      <c r="F23" s="508"/>
      <c r="I23" s="506"/>
    </row>
    <row r="24" spans="1:9">
      <c r="B24" s="511" t="s">
        <v>2986</v>
      </c>
      <c r="C24" s="512"/>
      <c r="D24" s="513" t="s">
        <v>2379</v>
      </c>
      <c r="E24" s="514">
        <f>SUM(E15:E23)</f>
        <v>207604</v>
      </c>
      <c r="F24" s="645"/>
      <c r="I24" s="506"/>
    </row>
    <row r="25" spans="1:9">
      <c r="A25" s="501" t="s">
        <v>8338</v>
      </c>
      <c r="B25" s="502"/>
      <c r="C25" s="502"/>
      <c r="D25" s="502"/>
      <c r="E25" s="502"/>
      <c r="F25" s="502"/>
      <c r="G25" s="502"/>
      <c r="H25" s="502"/>
      <c r="I25" s="502"/>
    </row>
    <row r="26" spans="1:9">
      <c r="A26" s="504" t="s">
        <v>241</v>
      </c>
      <c r="B26" s="505" t="s">
        <v>1373</v>
      </c>
      <c r="C26" s="505" t="s">
        <v>3797</v>
      </c>
      <c r="D26" s="505" t="s">
        <v>2970</v>
      </c>
      <c r="E26" s="505" t="s">
        <v>3798</v>
      </c>
      <c r="G26" s="505"/>
      <c r="I26" s="506"/>
    </row>
    <row r="27" spans="1:9">
      <c r="A27" s="503"/>
      <c r="B27" s="507" t="s">
        <v>282</v>
      </c>
      <c r="C27" s="508">
        <v>16</v>
      </c>
      <c r="D27" s="508">
        <f t="shared" ref="D27:D35" si="2">E27/C27</f>
        <v>2348.8125</v>
      </c>
      <c r="E27" s="508">
        <v>37581</v>
      </c>
      <c r="F27" s="508"/>
      <c r="I27" s="506"/>
    </row>
    <row r="28" spans="1:9">
      <c r="B28" s="507" t="s">
        <v>897</v>
      </c>
      <c r="C28" s="508">
        <v>13</v>
      </c>
      <c r="D28" s="508">
        <f t="shared" si="2"/>
        <v>2693.8461538461538</v>
      </c>
      <c r="E28" s="508">
        <v>35020</v>
      </c>
      <c r="F28" s="508"/>
      <c r="I28" s="506"/>
    </row>
    <row r="29" spans="1:9">
      <c r="B29" s="507" t="s">
        <v>283</v>
      </c>
      <c r="C29" s="508">
        <v>12</v>
      </c>
      <c r="D29" s="508">
        <f t="shared" si="2"/>
        <v>1149.9166666666667</v>
      </c>
      <c r="E29" s="508">
        <v>13799</v>
      </c>
      <c r="F29" s="508"/>
      <c r="I29" s="506"/>
    </row>
    <row r="30" spans="1:9">
      <c r="A30" s="503"/>
      <c r="B30" s="510" t="s">
        <v>1</v>
      </c>
      <c r="C30" s="508">
        <v>19</v>
      </c>
      <c r="D30" s="508">
        <f t="shared" si="2"/>
        <v>3031.6315789473683</v>
      </c>
      <c r="E30" s="508">
        <v>57601</v>
      </c>
      <c r="F30" s="508"/>
      <c r="I30" s="506"/>
    </row>
    <row r="31" spans="1:9">
      <c r="A31" s="503"/>
      <c r="B31" s="507" t="s">
        <v>900</v>
      </c>
      <c r="C31" s="508">
        <v>32</v>
      </c>
      <c r="D31" s="508">
        <f t="shared" si="2"/>
        <v>525.96875</v>
      </c>
      <c r="E31" s="508">
        <v>16831</v>
      </c>
      <c r="F31" s="508"/>
      <c r="I31" s="506"/>
    </row>
    <row r="32" spans="1:9">
      <c r="A32" s="503"/>
      <c r="B32" s="510" t="s">
        <v>3821</v>
      </c>
      <c r="C32" s="508">
        <v>32</v>
      </c>
      <c r="D32" s="508">
        <f t="shared" si="2"/>
        <v>274.125</v>
      </c>
      <c r="E32" s="508">
        <v>8772</v>
      </c>
      <c r="F32" s="508"/>
      <c r="I32" s="506"/>
    </row>
    <row r="33" spans="1:9">
      <c r="A33" s="503"/>
      <c r="B33" s="510" t="s">
        <v>1452</v>
      </c>
      <c r="C33" s="508">
        <v>14</v>
      </c>
      <c r="D33" s="508">
        <f t="shared" si="2"/>
        <v>1380.1428571428571</v>
      </c>
      <c r="E33" s="508">
        <v>19322</v>
      </c>
      <c r="F33" s="508"/>
      <c r="I33" s="506"/>
    </row>
    <row r="34" spans="1:9">
      <c r="A34" s="503"/>
      <c r="B34" s="510" t="s">
        <v>1453</v>
      </c>
      <c r="C34" s="508">
        <v>11</v>
      </c>
      <c r="D34" s="508">
        <f t="shared" si="2"/>
        <v>2206.818181818182</v>
      </c>
      <c r="E34" s="508">
        <v>24275</v>
      </c>
      <c r="F34" s="508"/>
      <c r="I34" s="506"/>
    </row>
    <row r="35" spans="1:9">
      <c r="A35" s="503"/>
      <c r="B35" s="510" t="s">
        <v>3756</v>
      </c>
      <c r="C35" s="508">
        <v>10</v>
      </c>
      <c r="D35" s="508">
        <f t="shared" si="2"/>
        <v>1408.1</v>
      </c>
      <c r="E35" s="508">
        <f>13864+185+33-1</f>
        <v>14081</v>
      </c>
      <c r="F35" s="508"/>
      <c r="I35" s="506"/>
    </row>
    <row r="36" spans="1:9">
      <c r="B36" s="511" t="s">
        <v>2986</v>
      </c>
      <c r="C36" s="512"/>
      <c r="D36" s="513" t="s">
        <v>2379</v>
      </c>
      <c r="E36" s="514">
        <f>SUM(E27:E35)</f>
        <v>227282</v>
      </c>
      <c r="F36" s="645"/>
      <c r="I36" s="506"/>
    </row>
    <row r="37" spans="1:9">
      <c r="A37" s="501" t="s">
        <v>4830</v>
      </c>
      <c r="B37" s="502"/>
      <c r="C37" s="502"/>
      <c r="D37" s="502"/>
      <c r="E37" s="502"/>
      <c r="F37" s="502"/>
      <c r="G37" s="502"/>
      <c r="H37" s="502"/>
      <c r="I37" s="502"/>
    </row>
    <row r="38" spans="1:9">
      <c r="A38" s="504" t="s">
        <v>241</v>
      </c>
      <c r="B38" s="505" t="s">
        <v>1373</v>
      </c>
      <c r="C38" s="505" t="s">
        <v>3797</v>
      </c>
      <c r="D38" s="505" t="s">
        <v>2970</v>
      </c>
      <c r="E38" s="505" t="s">
        <v>3798</v>
      </c>
      <c r="G38" s="505"/>
      <c r="I38" s="506"/>
    </row>
    <row r="39" spans="1:9">
      <c r="A39" s="503"/>
      <c r="B39" s="507" t="s">
        <v>282</v>
      </c>
      <c r="C39" s="508">
        <v>13</v>
      </c>
      <c r="D39" s="508">
        <f t="shared" ref="D39:D47" si="3">E39/C39</f>
        <v>2189.5384615384614</v>
      </c>
      <c r="E39" s="508">
        <v>28464</v>
      </c>
      <c r="F39" s="508"/>
      <c r="I39" s="506"/>
    </row>
    <row r="40" spans="1:9">
      <c r="B40" s="507" t="s">
        <v>897</v>
      </c>
      <c r="C40" s="508">
        <v>14</v>
      </c>
      <c r="D40" s="508">
        <f t="shared" si="3"/>
        <v>2289.8571428571427</v>
      </c>
      <c r="E40" s="508">
        <v>32058</v>
      </c>
      <c r="F40" s="508"/>
      <c r="I40" s="506"/>
    </row>
    <row r="41" spans="1:9">
      <c r="B41" s="507" t="s">
        <v>283</v>
      </c>
      <c r="C41" s="508">
        <v>15</v>
      </c>
      <c r="D41" s="508">
        <f t="shared" si="3"/>
        <v>828.26666666666665</v>
      </c>
      <c r="E41" s="508">
        <v>12424</v>
      </c>
      <c r="F41" s="508"/>
      <c r="I41" s="506"/>
    </row>
    <row r="42" spans="1:9">
      <c r="A42" s="503"/>
      <c r="B42" s="510" t="s">
        <v>1</v>
      </c>
      <c r="C42" s="508">
        <v>17</v>
      </c>
      <c r="D42" s="508">
        <f t="shared" si="3"/>
        <v>3197.294117647059</v>
      </c>
      <c r="E42" s="508">
        <v>54354</v>
      </c>
      <c r="F42" s="508"/>
      <c r="I42" s="506"/>
    </row>
    <row r="43" spans="1:9">
      <c r="A43" s="503"/>
      <c r="B43" s="507" t="s">
        <v>900</v>
      </c>
      <c r="C43" s="508">
        <v>29</v>
      </c>
      <c r="D43" s="508">
        <f t="shared" si="3"/>
        <v>492.9655172413793</v>
      </c>
      <c r="E43" s="508">
        <v>14296</v>
      </c>
      <c r="F43" s="508"/>
      <c r="I43" s="506"/>
    </row>
    <row r="44" spans="1:9">
      <c r="A44" s="503"/>
      <c r="B44" s="510" t="s">
        <v>3821</v>
      </c>
      <c r="C44" s="508">
        <v>22</v>
      </c>
      <c r="D44" s="508">
        <f t="shared" si="3"/>
        <v>254.63636363636363</v>
      </c>
      <c r="E44" s="508">
        <v>5602</v>
      </c>
      <c r="F44" s="508"/>
      <c r="I44" s="506"/>
    </row>
    <row r="45" spans="1:9">
      <c r="A45" s="503"/>
      <c r="B45" s="510" t="s">
        <v>1452</v>
      </c>
      <c r="C45" s="508">
        <v>12</v>
      </c>
      <c r="D45" s="508">
        <f t="shared" si="3"/>
        <v>1377.8333333333333</v>
      </c>
      <c r="E45" s="508">
        <v>16534</v>
      </c>
      <c r="F45" s="508"/>
      <c r="I45" s="506"/>
    </row>
    <row r="46" spans="1:9">
      <c r="A46" s="503"/>
      <c r="B46" s="510" t="s">
        <v>1453</v>
      </c>
      <c r="C46" s="508">
        <v>12</v>
      </c>
      <c r="D46" s="508">
        <f t="shared" si="3"/>
        <v>2057.0833333333335</v>
      </c>
      <c r="E46" s="508">
        <v>24685</v>
      </c>
      <c r="F46" s="508"/>
      <c r="I46" s="506"/>
    </row>
    <row r="47" spans="1:9">
      <c r="A47" s="503"/>
      <c r="B47" s="510" t="s">
        <v>3756</v>
      </c>
      <c r="C47" s="508">
        <v>1</v>
      </c>
      <c r="D47" s="508">
        <f t="shared" si="3"/>
        <v>1513</v>
      </c>
      <c r="E47" s="508">
        <v>1513</v>
      </c>
      <c r="F47" s="508"/>
      <c r="I47" s="506"/>
    </row>
    <row r="48" spans="1:9">
      <c r="B48" s="511" t="s">
        <v>2986</v>
      </c>
      <c r="C48" s="512"/>
      <c r="D48" s="513" t="s">
        <v>2379</v>
      </c>
      <c r="E48" s="514">
        <f>SUM(E39:E47)</f>
        <v>189930</v>
      </c>
      <c r="I48" s="506"/>
    </row>
    <row r="49" spans="1:9">
      <c r="A49" s="501" t="s">
        <v>4441</v>
      </c>
      <c r="B49" s="502"/>
      <c r="C49" s="502"/>
      <c r="D49" s="502"/>
      <c r="E49" s="502"/>
      <c r="F49" s="502"/>
      <c r="G49" s="502"/>
      <c r="H49" s="502"/>
      <c r="I49" s="502"/>
    </row>
    <row r="50" spans="1:9">
      <c r="A50" s="504" t="s">
        <v>241</v>
      </c>
      <c r="B50" s="505" t="s">
        <v>1373</v>
      </c>
      <c r="C50" s="505" t="s">
        <v>3797</v>
      </c>
      <c r="D50" s="505" t="s">
        <v>2970</v>
      </c>
      <c r="E50" s="505" t="s">
        <v>3798</v>
      </c>
      <c r="G50" s="505"/>
      <c r="I50" s="506"/>
    </row>
    <row r="51" spans="1:9">
      <c r="A51" s="503"/>
      <c r="B51" s="507" t="s">
        <v>282</v>
      </c>
      <c r="C51" s="508">
        <v>15</v>
      </c>
      <c r="D51" s="508">
        <f t="shared" ref="D51:D59" si="4">E51/C51</f>
        <v>1887.8</v>
      </c>
      <c r="E51" s="508">
        <v>28317</v>
      </c>
      <c r="F51" s="508"/>
      <c r="I51" s="506"/>
    </row>
    <row r="52" spans="1:9">
      <c r="B52" s="507" t="s">
        <v>897</v>
      </c>
      <c r="C52" s="508">
        <v>16</v>
      </c>
      <c r="D52" s="508">
        <f t="shared" si="4"/>
        <v>1913.25</v>
      </c>
      <c r="E52" s="508">
        <v>30612</v>
      </c>
      <c r="F52" s="508"/>
      <c r="I52" s="506"/>
    </row>
    <row r="53" spans="1:9">
      <c r="B53" s="507" t="s">
        <v>283</v>
      </c>
      <c r="C53" s="508">
        <v>18</v>
      </c>
      <c r="D53" s="508">
        <f t="shared" si="4"/>
        <v>1002</v>
      </c>
      <c r="E53" s="508">
        <v>18036</v>
      </c>
      <c r="F53" s="508"/>
      <c r="I53" s="506"/>
    </row>
    <row r="54" spans="1:9">
      <c r="A54" s="503"/>
      <c r="B54" s="510" t="s">
        <v>1</v>
      </c>
      <c r="C54" s="508">
        <v>28</v>
      </c>
      <c r="D54" s="508">
        <f t="shared" si="4"/>
        <v>2818.4642857142858</v>
      </c>
      <c r="E54" s="508">
        <v>78917</v>
      </c>
      <c r="F54" s="508"/>
      <c r="I54" s="506"/>
    </row>
    <row r="55" spans="1:9">
      <c r="A55" s="503"/>
      <c r="B55" s="507" t="s">
        <v>900</v>
      </c>
      <c r="C55" s="508">
        <v>36</v>
      </c>
      <c r="D55" s="508">
        <f t="shared" si="4"/>
        <v>432.36111111111109</v>
      </c>
      <c r="E55" s="508">
        <v>15565</v>
      </c>
      <c r="F55" s="508"/>
      <c r="I55" s="506"/>
    </row>
    <row r="56" spans="1:9">
      <c r="A56" s="503"/>
      <c r="B56" s="510" t="s">
        <v>3821</v>
      </c>
      <c r="C56" s="508">
        <v>32</v>
      </c>
      <c r="D56" s="508">
        <f t="shared" si="4"/>
        <v>221.375</v>
      </c>
      <c r="E56" s="508">
        <v>7084</v>
      </c>
      <c r="F56" s="508"/>
      <c r="I56" s="506"/>
    </row>
    <row r="57" spans="1:9">
      <c r="A57" s="503"/>
      <c r="B57" s="510" t="s">
        <v>1452</v>
      </c>
      <c r="C57" s="508">
        <v>15</v>
      </c>
      <c r="D57" s="508">
        <f t="shared" si="4"/>
        <v>1363.4</v>
      </c>
      <c r="E57" s="508">
        <v>20451</v>
      </c>
      <c r="F57" s="508"/>
      <c r="I57" s="506"/>
    </row>
    <row r="58" spans="1:9">
      <c r="A58" s="503"/>
      <c r="B58" s="510" t="s">
        <v>1453</v>
      </c>
      <c r="C58" s="508">
        <v>16</v>
      </c>
      <c r="D58" s="508">
        <f t="shared" si="4"/>
        <v>2142.375</v>
      </c>
      <c r="E58" s="508">
        <v>34278</v>
      </c>
      <c r="F58" s="508"/>
      <c r="I58" s="506"/>
    </row>
    <row r="59" spans="1:9">
      <c r="A59" s="503"/>
      <c r="B59" s="510" t="s">
        <v>3756</v>
      </c>
      <c r="C59" s="508">
        <v>6</v>
      </c>
      <c r="D59" s="508">
        <f t="shared" si="4"/>
        <v>1222.1666666666667</v>
      </c>
      <c r="E59" s="508">
        <v>7333</v>
      </c>
      <c r="F59" s="508"/>
      <c r="I59" s="506"/>
    </row>
    <row r="60" spans="1:9">
      <c r="B60" s="511" t="s">
        <v>2986</v>
      </c>
      <c r="C60" s="512"/>
      <c r="D60" s="513" t="s">
        <v>2379</v>
      </c>
      <c r="E60" s="514">
        <f>SUM(E51:E59)</f>
        <v>240593</v>
      </c>
      <c r="I60" s="506"/>
    </row>
    <row r="61" spans="1:9">
      <c r="A61" s="502" t="s">
        <v>2614</v>
      </c>
      <c r="B61" s="502"/>
      <c r="C61" s="502"/>
      <c r="D61" s="502"/>
      <c r="E61" s="502"/>
      <c r="F61" s="502"/>
      <c r="G61" s="502"/>
      <c r="H61" s="502"/>
      <c r="I61" s="502"/>
    </row>
    <row r="62" spans="1:9">
      <c r="A62" s="504" t="s">
        <v>241</v>
      </c>
      <c r="B62" s="505" t="s">
        <v>1373</v>
      </c>
      <c r="C62" s="505" t="s">
        <v>3797</v>
      </c>
      <c r="D62" s="505" t="s">
        <v>2970</v>
      </c>
      <c r="E62" s="505" t="s">
        <v>3798</v>
      </c>
      <c r="G62" s="505"/>
      <c r="I62" s="506"/>
    </row>
    <row r="63" spans="1:9">
      <c r="A63" s="503"/>
      <c r="B63" s="507" t="s">
        <v>282</v>
      </c>
      <c r="C63" s="508">
        <v>17</v>
      </c>
      <c r="D63" s="508">
        <f t="shared" ref="D63:D71" si="5">E63/C63</f>
        <v>2613.2352941176468</v>
      </c>
      <c r="E63" s="508">
        <v>44425</v>
      </c>
      <c r="F63" s="508"/>
      <c r="I63" s="506"/>
    </row>
    <row r="64" spans="1:9">
      <c r="B64" s="507" t="s">
        <v>897</v>
      </c>
      <c r="C64" s="508">
        <v>16</v>
      </c>
      <c r="D64" s="508">
        <f t="shared" si="5"/>
        <v>2168.9375</v>
      </c>
      <c r="E64" s="508">
        <v>34703</v>
      </c>
      <c r="F64" s="508"/>
      <c r="I64" s="506"/>
    </row>
    <row r="65" spans="1:9">
      <c r="B65" s="507" t="s">
        <v>283</v>
      </c>
      <c r="C65" s="508">
        <v>21</v>
      </c>
      <c r="D65" s="508">
        <f t="shared" si="5"/>
        <v>1465.047619047619</v>
      </c>
      <c r="E65" s="508">
        <v>30766</v>
      </c>
      <c r="F65" s="508"/>
      <c r="I65" s="506"/>
    </row>
    <row r="66" spans="1:9">
      <c r="A66" s="503"/>
      <c r="B66" s="510" t="s">
        <v>1</v>
      </c>
      <c r="C66" s="508">
        <v>23</v>
      </c>
      <c r="D66" s="508">
        <f t="shared" si="5"/>
        <v>2543.8695652173915</v>
      </c>
      <c r="E66" s="508">
        <v>58509</v>
      </c>
      <c r="F66" s="508"/>
      <c r="I66" s="506"/>
    </row>
    <row r="67" spans="1:9">
      <c r="A67" s="503"/>
      <c r="B67" s="507" t="s">
        <v>900</v>
      </c>
      <c r="C67" s="508">
        <v>40</v>
      </c>
      <c r="D67" s="508">
        <f t="shared" si="5"/>
        <v>538.82500000000005</v>
      </c>
      <c r="E67" s="508">
        <v>21553</v>
      </c>
      <c r="F67" s="508"/>
      <c r="I67" s="506"/>
    </row>
    <row r="68" spans="1:9">
      <c r="A68" s="503"/>
      <c r="B68" s="510" t="s">
        <v>3821</v>
      </c>
      <c r="C68" s="508">
        <v>32</v>
      </c>
      <c r="D68" s="508">
        <f t="shared" si="5"/>
        <v>226.1875</v>
      </c>
      <c r="E68" s="508">
        <v>7238</v>
      </c>
      <c r="F68" s="508"/>
      <c r="I68" s="506"/>
    </row>
    <row r="69" spans="1:9">
      <c r="A69" s="503"/>
      <c r="B69" s="510" t="s">
        <v>1452</v>
      </c>
      <c r="C69" s="508">
        <v>18</v>
      </c>
      <c r="D69" s="508">
        <f t="shared" si="5"/>
        <v>1648.0555555555557</v>
      </c>
      <c r="E69" s="508">
        <v>29665</v>
      </c>
      <c r="F69" s="508"/>
      <c r="I69" s="506"/>
    </row>
    <row r="70" spans="1:9">
      <c r="A70" s="503"/>
      <c r="B70" s="510" t="s">
        <v>1453</v>
      </c>
      <c r="C70" s="508">
        <v>14</v>
      </c>
      <c r="D70" s="508">
        <f t="shared" si="5"/>
        <v>2331.4285714285716</v>
      </c>
      <c r="E70" s="508">
        <v>32640</v>
      </c>
      <c r="F70" s="508"/>
      <c r="I70" s="506"/>
    </row>
    <row r="71" spans="1:9">
      <c r="A71" s="503"/>
      <c r="B71" s="510" t="s">
        <v>3756</v>
      </c>
      <c r="C71" s="508">
        <v>11</v>
      </c>
      <c r="D71" s="508">
        <f t="shared" si="5"/>
        <v>409.36363636363637</v>
      </c>
      <c r="E71" s="508">
        <v>4503</v>
      </c>
      <c r="F71" s="508"/>
      <c r="I71" s="506"/>
    </row>
    <row r="72" spans="1:9">
      <c r="B72" s="511" t="s">
        <v>2986</v>
      </c>
      <c r="C72" s="512"/>
      <c r="D72" s="513" t="s">
        <v>2379</v>
      </c>
      <c r="E72" s="514">
        <f>SUM(E63:E71)</f>
        <v>264002</v>
      </c>
      <c r="I72" s="506"/>
    </row>
    <row r="73" spans="1:9">
      <c r="A73" s="502" t="s">
        <v>1451</v>
      </c>
      <c r="B73" s="502"/>
      <c r="C73" s="502"/>
      <c r="D73" s="502"/>
      <c r="E73" s="502"/>
      <c r="F73" s="502"/>
      <c r="G73" s="502"/>
      <c r="H73" s="502"/>
      <c r="I73" s="502"/>
    </row>
    <row r="74" spans="1:9">
      <c r="A74" s="504" t="s">
        <v>241</v>
      </c>
      <c r="B74" s="505" t="s">
        <v>1373</v>
      </c>
      <c r="C74" s="505" t="s">
        <v>3797</v>
      </c>
      <c r="D74" s="505" t="s">
        <v>2970</v>
      </c>
      <c r="E74" s="505" t="s">
        <v>3798</v>
      </c>
      <c r="G74" s="505"/>
      <c r="I74" s="506"/>
    </row>
    <row r="75" spans="1:9">
      <c r="A75" s="503"/>
      <c r="B75" s="507" t="s">
        <v>282</v>
      </c>
      <c r="C75" s="508">
        <v>15</v>
      </c>
      <c r="D75" s="508">
        <f t="shared" ref="D75:D83" si="6">E75/C75</f>
        <v>1970.9333333333334</v>
      </c>
      <c r="E75" s="508">
        <v>29564</v>
      </c>
      <c r="F75" s="508"/>
      <c r="I75" s="506"/>
    </row>
    <row r="76" spans="1:9">
      <c r="B76" s="507" t="s">
        <v>897</v>
      </c>
      <c r="C76" s="508">
        <v>15</v>
      </c>
      <c r="D76" s="508">
        <f t="shared" si="6"/>
        <v>2568.2666666666669</v>
      </c>
      <c r="E76" s="508">
        <v>38524</v>
      </c>
      <c r="F76" s="508"/>
      <c r="I76" s="506"/>
    </row>
    <row r="77" spans="1:9" s="515" customFormat="1">
      <c r="A77" s="509"/>
      <c r="B77" s="507" t="s">
        <v>283</v>
      </c>
      <c r="C77" s="508">
        <v>14</v>
      </c>
      <c r="D77" s="508">
        <f t="shared" si="6"/>
        <v>937.78571428571433</v>
      </c>
      <c r="E77" s="508">
        <v>13129</v>
      </c>
      <c r="F77" s="508"/>
      <c r="G77" s="503"/>
      <c r="H77" s="503"/>
      <c r="I77" s="506"/>
    </row>
    <row r="78" spans="1:9">
      <c r="A78" s="503"/>
      <c r="B78" s="510" t="s">
        <v>1</v>
      </c>
      <c r="C78" s="508">
        <v>16</v>
      </c>
      <c r="D78" s="508">
        <f t="shared" si="6"/>
        <v>2447.8125</v>
      </c>
      <c r="E78" s="508">
        <v>39165</v>
      </c>
      <c r="F78" s="508"/>
      <c r="I78" s="506"/>
    </row>
    <row r="79" spans="1:9">
      <c r="A79" s="503"/>
      <c r="B79" s="507" t="s">
        <v>900</v>
      </c>
      <c r="C79" s="508">
        <v>22</v>
      </c>
      <c r="D79" s="508">
        <f t="shared" si="6"/>
        <v>573.4545454545455</v>
      </c>
      <c r="E79" s="508">
        <v>12616</v>
      </c>
      <c r="F79" s="508"/>
      <c r="I79" s="506"/>
    </row>
    <row r="80" spans="1:9">
      <c r="A80" s="503"/>
      <c r="B80" s="510" t="s">
        <v>3821</v>
      </c>
      <c r="C80" s="508">
        <v>10</v>
      </c>
      <c r="D80" s="508">
        <f t="shared" si="6"/>
        <v>179</v>
      </c>
      <c r="E80" s="508">
        <v>1790</v>
      </c>
      <c r="F80" s="508"/>
      <c r="I80" s="506"/>
    </row>
    <row r="81" spans="1:9">
      <c r="A81" s="503"/>
      <c r="B81" s="510" t="s">
        <v>1452</v>
      </c>
      <c r="C81" s="508">
        <v>14</v>
      </c>
      <c r="D81" s="508">
        <f t="shared" si="6"/>
        <v>1704.7857142857142</v>
      </c>
      <c r="E81" s="508">
        <v>23867</v>
      </c>
      <c r="F81" s="508"/>
      <c r="I81" s="506"/>
    </row>
    <row r="82" spans="1:9">
      <c r="A82" s="503"/>
      <c r="B82" s="510" t="s">
        <v>1453</v>
      </c>
      <c r="C82" s="508">
        <v>13</v>
      </c>
      <c r="D82" s="508">
        <f t="shared" si="6"/>
        <v>2287.1538461538462</v>
      </c>
      <c r="E82" s="508">
        <v>29733</v>
      </c>
      <c r="F82" s="508"/>
      <c r="I82" s="506"/>
    </row>
    <row r="83" spans="1:9">
      <c r="A83" s="503"/>
      <c r="B83" s="510" t="s">
        <v>3756</v>
      </c>
      <c r="C83" s="508">
        <v>9</v>
      </c>
      <c r="D83" s="508">
        <f t="shared" si="6"/>
        <v>165.77777777777777</v>
      </c>
      <c r="E83" s="508">
        <v>1492</v>
      </c>
      <c r="F83" s="508"/>
      <c r="I83" s="506"/>
    </row>
    <row r="84" spans="1:9">
      <c r="B84" s="511" t="s">
        <v>2986</v>
      </c>
      <c r="C84" s="512"/>
      <c r="D84" s="513" t="s">
        <v>2379</v>
      </c>
      <c r="E84" s="514">
        <f>SUM(E75:E83)</f>
        <v>189880</v>
      </c>
      <c r="I84" s="506"/>
    </row>
    <row r="85" spans="1:9">
      <c r="A85" s="502" t="s">
        <v>1454</v>
      </c>
      <c r="B85" s="502"/>
      <c r="C85" s="502"/>
      <c r="D85" s="502"/>
      <c r="E85" s="502"/>
      <c r="F85" s="502"/>
      <c r="G85" s="502"/>
      <c r="H85" s="502"/>
      <c r="I85" s="502"/>
    </row>
    <row r="86" spans="1:9" s="518" customFormat="1">
      <c r="A86" s="504" t="s">
        <v>241</v>
      </c>
      <c r="B86" s="505" t="s">
        <v>1373</v>
      </c>
      <c r="C86" s="505" t="s">
        <v>3797</v>
      </c>
      <c r="D86" s="505" t="s">
        <v>2970</v>
      </c>
      <c r="E86" s="505" t="s">
        <v>3798</v>
      </c>
      <c r="F86" s="503"/>
      <c r="G86" s="505"/>
      <c r="H86" s="503"/>
      <c r="I86" s="506"/>
    </row>
    <row r="87" spans="1:9">
      <c r="A87" s="503"/>
      <c r="B87" s="507" t="s">
        <v>282</v>
      </c>
      <c r="C87" s="508">
        <v>7</v>
      </c>
      <c r="D87" s="508">
        <f t="shared" ref="D87:D94" si="7">E87/C87</f>
        <v>3016</v>
      </c>
      <c r="E87" s="508">
        <v>21112</v>
      </c>
      <c r="F87" s="508"/>
      <c r="I87" s="506"/>
    </row>
    <row r="88" spans="1:9">
      <c r="B88" s="507" t="s">
        <v>897</v>
      </c>
      <c r="C88" s="508">
        <v>20</v>
      </c>
      <c r="D88" s="508">
        <f t="shared" si="7"/>
        <v>2190.9</v>
      </c>
      <c r="E88" s="508">
        <v>43818</v>
      </c>
      <c r="F88" s="508"/>
      <c r="I88" s="506"/>
    </row>
    <row r="89" spans="1:9">
      <c r="B89" s="507" t="s">
        <v>283</v>
      </c>
      <c r="C89" s="508">
        <v>16</v>
      </c>
      <c r="D89" s="508">
        <f t="shared" si="7"/>
        <v>499.9375</v>
      </c>
      <c r="E89" s="508">
        <v>7999</v>
      </c>
      <c r="F89" s="508"/>
      <c r="I89" s="506"/>
    </row>
    <row r="90" spans="1:9">
      <c r="A90" s="503"/>
      <c r="B90" s="510" t="s">
        <v>1</v>
      </c>
      <c r="C90" s="508">
        <v>20</v>
      </c>
      <c r="D90" s="508">
        <f t="shared" si="7"/>
        <v>2445.0500000000002</v>
      </c>
      <c r="E90" s="508">
        <v>48901</v>
      </c>
      <c r="F90" s="508"/>
      <c r="I90" s="506"/>
    </row>
    <row r="91" spans="1:9">
      <c r="A91" s="503"/>
      <c r="B91" s="507" t="s">
        <v>900</v>
      </c>
      <c r="C91" s="508">
        <v>39</v>
      </c>
      <c r="D91" s="508">
        <f t="shared" si="7"/>
        <v>308.30769230769232</v>
      </c>
      <c r="E91" s="508">
        <v>12024</v>
      </c>
      <c r="F91" s="508"/>
      <c r="I91" s="506"/>
    </row>
    <row r="92" spans="1:9" s="515" customFormat="1">
      <c r="A92" s="503"/>
      <c r="B92" s="510" t="s">
        <v>3821</v>
      </c>
      <c r="C92" s="508">
        <v>11</v>
      </c>
      <c r="D92" s="508">
        <f t="shared" si="7"/>
        <v>163.54545454545453</v>
      </c>
      <c r="E92" s="508">
        <v>1799</v>
      </c>
      <c r="F92" s="508"/>
      <c r="G92" s="503"/>
      <c r="H92" s="503"/>
      <c r="I92" s="506"/>
    </row>
    <row r="93" spans="1:9" s="515" customFormat="1">
      <c r="A93" s="503"/>
      <c r="B93" s="510" t="s">
        <v>1452</v>
      </c>
      <c r="C93" s="508">
        <v>18</v>
      </c>
      <c r="D93" s="508">
        <f t="shared" si="7"/>
        <v>1215.6111111111111</v>
      </c>
      <c r="E93" s="508">
        <v>21881</v>
      </c>
      <c r="F93" s="508"/>
      <c r="G93" s="503"/>
      <c r="H93" s="503"/>
      <c r="I93" s="506"/>
    </row>
    <row r="94" spans="1:9" s="515" customFormat="1">
      <c r="A94" s="503"/>
      <c r="B94" s="510" t="s">
        <v>1453</v>
      </c>
      <c r="C94" s="508">
        <v>9</v>
      </c>
      <c r="D94" s="508">
        <f t="shared" si="7"/>
        <v>2343.8888888888887</v>
      </c>
      <c r="E94" s="508">
        <v>21095</v>
      </c>
      <c r="F94" s="508"/>
      <c r="G94" s="503"/>
      <c r="H94" s="503"/>
      <c r="I94" s="506"/>
    </row>
    <row r="95" spans="1:9" s="515" customFormat="1">
      <c r="A95" s="509"/>
      <c r="B95" s="511" t="s">
        <v>2986</v>
      </c>
      <c r="C95" s="512"/>
      <c r="D95" s="513" t="s">
        <v>2379</v>
      </c>
      <c r="E95" s="514">
        <f>SUM(E87:E94)</f>
        <v>178629</v>
      </c>
      <c r="F95" s="503"/>
      <c r="G95" s="503"/>
      <c r="H95" s="503"/>
      <c r="I95" s="506"/>
    </row>
    <row r="96" spans="1:9" s="515" customFormat="1">
      <c r="A96" s="519" t="s">
        <v>252</v>
      </c>
      <c r="B96" s="519"/>
      <c r="C96" s="519"/>
      <c r="D96" s="519"/>
      <c r="E96" s="519"/>
      <c r="F96" s="519"/>
      <c r="G96" s="519"/>
      <c r="H96" s="519"/>
      <c r="I96" s="519"/>
    </row>
    <row r="97" spans="1:9" s="515" customFormat="1">
      <c r="A97" s="504" t="s">
        <v>241</v>
      </c>
      <c r="B97" s="505" t="s">
        <v>1373</v>
      </c>
      <c r="C97" s="505" t="s">
        <v>3797</v>
      </c>
      <c r="D97" s="505" t="s">
        <v>2970</v>
      </c>
      <c r="E97" s="505" t="s">
        <v>3798</v>
      </c>
      <c r="F97" s="503"/>
      <c r="G97" s="505"/>
      <c r="H97" s="503"/>
      <c r="I97" s="506"/>
    </row>
    <row r="98" spans="1:9" s="515" customFormat="1">
      <c r="A98" s="503"/>
      <c r="B98" s="507" t="s">
        <v>282</v>
      </c>
      <c r="C98" s="508">
        <v>9</v>
      </c>
      <c r="D98" s="508">
        <f t="shared" ref="D98:D106" si="8">E98/C98</f>
        <v>1976.7777777777778</v>
      </c>
      <c r="E98" s="508">
        <v>17791</v>
      </c>
      <c r="F98" s="508"/>
      <c r="G98" s="503"/>
      <c r="H98" s="503"/>
      <c r="I98" s="506"/>
    </row>
    <row r="99" spans="1:9" s="518" customFormat="1">
      <c r="A99" s="509"/>
      <c r="B99" s="507" t="s">
        <v>897</v>
      </c>
      <c r="C99" s="508">
        <v>8</v>
      </c>
      <c r="D99" s="508">
        <f t="shared" si="8"/>
        <v>2277.375</v>
      </c>
      <c r="E99" s="508">
        <v>18219</v>
      </c>
      <c r="F99" s="508"/>
      <c r="G99" s="503"/>
      <c r="H99" s="503"/>
      <c r="I99" s="506"/>
    </row>
    <row r="100" spans="1:9" s="518" customFormat="1">
      <c r="A100" s="509"/>
      <c r="B100" s="507" t="s">
        <v>283</v>
      </c>
      <c r="C100" s="508">
        <v>10</v>
      </c>
      <c r="D100" s="508">
        <f t="shared" si="8"/>
        <v>1027.4000000000001</v>
      </c>
      <c r="E100" s="508">
        <v>10274</v>
      </c>
      <c r="F100" s="508"/>
      <c r="G100" s="503"/>
      <c r="H100" s="503"/>
      <c r="I100" s="506"/>
    </row>
    <row r="101" spans="1:9" s="518" customFormat="1">
      <c r="A101" s="503"/>
      <c r="B101" s="510" t="s">
        <v>1</v>
      </c>
      <c r="C101" s="508">
        <v>19</v>
      </c>
      <c r="D101" s="508">
        <f t="shared" si="8"/>
        <v>1592.5263157894738</v>
      </c>
      <c r="E101" s="508">
        <v>30258</v>
      </c>
      <c r="F101" s="508"/>
      <c r="G101" s="503"/>
      <c r="H101" s="503"/>
      <c r="I101" s="506"/>
    </row>
    <row r="102" spans="1:9" s="516" customFormat="1">
      <c r="A102" s="503"/>
      <c r="B102" s="507" t="s">
        <v>900</v>
      </c>
      <c r="C102" s="508">
        <v>21</v>
      </c>
      <c r="D102" s="508">
        <f t="shared" si="8"/>
        <v>380.95238095238096</v>
      </c>
      <c r="E102" s="508">
        <v>8000</v>
      </c>
      <c r="F102" s="508"/>
      <c r="G102" s="503"/>
      <c r="H102" s="503"/>
      <c r="I102" s="506"/>
    </row>
    <row r="103" spans="1:9" s="516" customFormat="1">
      <c r="A103" s="503"/>
      <c r="B103" s="510" t="s">
        <v>3821</v>
      </c>
      <c r="C103" s="508">
        <v>1</v>
      </c>
      <c r="D103" s="508">
        <f t="shared" si="8"/>
        <v>152.4</v>
      </c>
      <c r="E103" s="508">
        <v>152.4</v>
      </c>
      <c r="F103" s="508"/>
      <c r="G103" s="503"/>
      <c r="H103" s="503"/>
      <c r="I103" s="506"/>
    </row>
    <row r="104" spans="1:9" s="520" customFormat="1">
      <c r="A104" s="503"/>
      <c r="B104" s="510" t="s">
        <v>253</v>
      </c>
      <c r="C104" s="508">
        <v>2</v>
      </c>
      <c r="D104" s="508">
        <f t="shared" si="8"/>
        <v>1133.5</v>
      </c>
      <c r="E104" s="508">
        <v>2267</v>
      </c>
      <c r="F104" s="508"/>
      <c r="G104" s="503"/>
      <c r="H104" s="503"/>
      <c r="I104" s="506"/>
    </row>
    <row r="105" spans="1:9" s="518" customFormat="1">
      <c r="A105" s="503"/>
      <c r="B105" s="510" t="s">
        <v>1452</v>
      </c>
      <c r="C105" s="508">
        <v>12</v>
      </c>
      <c r="D105" s="508">
        <f t="shared" si="8"/>
        <v>1483.25</v>
      </c>
      <c r="E105" s="508">
        <v>17799</v>
      </c>
      <c r="F105" s="508"/>
      <c r="G105" s="503"/>
      <c r="H105" s="503"/>
      <c r="I105" s="506"/>
    </row>
    <row r="106" spans="1:9" s="521" customFormat="1">
      <c r="A106" s="503"/>
      <c r="B106" s="510" t="s">
        <v>1453</v>
      </c>
      <c r="C106" s="508">
        <v>8</v>
      </c>
      <c r="D106" s="508">
        <f t="shared" si="8"/>
        <v>2381</v>
      </c>
      <c r="E106" s="508">
        <v>19048</v>
      </c>
      <c r="F106" s="508"/>
      <c r="G106" s="503"/>
      <c r="H106" s="503"/>
      <c r="I106" s="506"/>
    </row>
    <row r="107" spans="1:9" s="518" customFormat="1">
      <c r="A107" s="509"/>
      <c r="B107" s="511" t="s">
        <v>2986</v>
      </c>
      <c r="C107" s="512"/>
      <c r="D107" s="513" t="s">
        <v>2379</v>
      </c>
      <c r="E107" s="514">
        <f>SUM(E98:E106)</f>
        <v>123808.4</v>
      </c>
      <c r="F107" s="503"/>
      <c r="G107" s="503"/>
      <c r="H107" s="503"/>
      <c r="I107" s="506"/>
    </row>
    <row r="108" spans="1:9" s="516" customFormat="1">
      <c r="A108" s="522" t="s">
        <v>2139</v>
      </c>
      <c r="B108" s="522"/>
      <c r="C108" s="522"/>
      <c r="D108" s="522"/>
      <c r="E108" s="522"/>
      <c r="F108" s="522"/>
      <c r="G108" s="522"/>
      <c r="H108" s="522"/>
      <c r="I108" s="522"/>
    </row>
    <row r="109" spans="1:9" s="516" customFormat="1">
      <c r="A109" s="504" t="s">
        <v>241</v>
      </c>
      <c r="B109" s="505" t="s">
        <v>1373</v>
      </c>
      <c r="C109" s="505" t="s">
        <v>3797</v>
      </c>
      <c r="D109" s="505" t="s">
        <v>2970</v>
      </c>
      <c r="E109" s="505" t="s">
        <v>3798</v>
      </c>
      <c r="F109" s="503"/>
      <c r="G109" s="505"/>
      <c r="H109" s="503"/>
      <c r="I109" s="506"/>
    </row>
    <row r="110" spans="1:9" s="518" customFormat="1">
      <c r="A110" s="503"/>
      <c r="B110" s="507" t="s">
        <v>282</v>
      </c>
      <c r="C110" s="508">
        <v>18</v>
      </c>
      <c r="D110" s="508">
        <f t="shared" ref="D110:D117" si="9">E110/C110</f>
        <v>1815.7222222222222</v>
      </c>
      <c r="E110" s="508">
        <v>32683</v>
      </c>
      <c r="F110" s="508"/>
      <c r="G110" s="503"/>
      <c r="H110" s="503"/>
      <c r="I110" s="506"/>
    </row>
    <row r="111" spans="1:9" s="518" customFormat="1">
      <c r="A111" s="509"/>
      <c r="B111" s="507" t="s">
        <v>897</v>
      </c>
      <c r="C111" s="508">
        <v>18</v>
      </c>
      <c r="D111" s="508">
        <f t="shared" si="9"/>
        <v>1985.7222222222222</v>
      </c>
      <c r="E111" s="508">
        <v>35743</v>
      </c>
      <c r="F111" s="508"/>
      <c r="G111" s="503"/>
      <c r="H111" s="503"/>
      <c r="I111" s="506"/>
    </row>
    <row r="112" spans="1:9" s="518" customFormat="1">
      <c r="A112" s="509"/>
      <c r="B112" s="507" t="s">
        <v>283</v>
      </c>
      <c r="C112" s="508">
        <v>19</v>
      </c>
      <c r="D112" s="508">
        <f t="shared" si="9"/>
        <v>1070.3684210526317</v>
      </c>
      <c r="E112" s="508">
        <v>20337</v>
      </c>
      <c r="F112" s="508"/>
      <c r="G112" s="503"/>
      <c r="H112" s="503"/>
      <c r="I112" s="506"/>
    </row>
    <row r="113" spans="1:9" s="518" customFormat="1">
      <c r="A113" s="503"/>
      <c r="B113" s="510" t="s">
        <v>1</v>
      </c>
      <c r="C113" s="508">
        <v>23</v>
      </c>
      <c r="D113" s="508">
        <f t="shared" si="9"/>
        <v>1599</v>
      </c>
      <c r="E113" s="508">
        <v>36777</v>
      </c>
      <c r="F113" s="508"/>
      <c r="G113" s="503"/>
      <c r="H113" s="503"/>
      <c r="I113" s="506"/>
    </row>
    <row r="114" spans="1:9" s="518" customFormat="1">
      <c r="A114" s="503"/>
      <c r="B114" s="507" t="s">
        <v>900</v>
      </c>
      <c r="C114" s="508">
        <v>38</v>
      </c>
      <c r="D114" s="508">
        <f t="shared" si="9"/>
        <v>294.73684210526318</v>
      </c>
      <c r="E114" s="508">
        <v>11200</v>
      </c>
      <c r="F114" s="508"/>
      <c r="G114" s="503"/>
      <c r="H114" s="503"/>
      <c r="I114" s="506"/>
    </row>
    <row r="115" spans="1:9" s="518" customFormat="1">
      <c r="A115" s="503"/>
      <c r="B115" s="510" t="s">
        <v>3821</v>
      </c>
      <c r="C115" s="508">
        <v>4</v>
      </c>
      <c r="D115" s="508">
        <f t="shared" si="9"/>
        <v>133</v>
      </c>
      <c r="E115" s="508">
        <v>532</v>
      </c>
      <c r="F115" s="508"/>
      <c r="G115" s="503"/>
      <c r="H115" s="503"/>
      <c r="I115" s="506"/>
    </row>
    <row r="116" spans="1:9" s="518" customFormat="1">
      <c r="A116" s="503"/>
      <c r="B116" s="510" t="s">
        <v>1452</v>
      </c>
      <c r="C116" s="508">
        <v>19</v>
      </c>
      <c r="D116" s="508">
        <f t="shared" si="9"/>
        <v>1324.2631578947369</v>
      </c>
      <c r="E116" s="508">
        <v>25161</v>
      </c>
      <c r="F116" s="508"/>
      <c r="G116" s="503"/>
      <c r="H116" s="503"/>
      <c r="I116" s="506"/>
    </row>
    <row r="117" spans="1:9" s="518" customFormat="1">
      <c r="A117" s="503"/>
      <c r="B117" s="510" t="s">
        <v>1453</v>
      </c>
      <c r="C117" s="508">
        <v>13</v>
      </c>
      <c r="D117" s="508">
        <f t="shared" si="9"/>
        <v>2318.6923076923076</v>
      </c>
      <c r="E117" s="508">
        <v>30143</v>
      </c>
      <c r="F117" s="508"/>
      <c r="G117" s="503"/>
      <c r="H117" s="503"/>
      <c r="I117" s="506"/>
    </row>
    <row r="118" spans="1:9" s="518" customFormat="1">
      <c r="A118" s="509"/>
      <c r="B118" s="511" t="s">
        <v>2986</v>
      </c>
      <c r="C118" s="512"/>
      <c r="D118" s="513" t="s">
        <v>2379</v>
      </c>
      <c r="E118" s="514">
        <f>SUM(E110:E117)</f>
        <v>192576</v>
      </c>
      <c r="F118" s="503"/>
      <c r="G118" s="503"/>
      <c r="H118" s="503"/>
      <c r="I118" s="506"/>
    </row>
    <row r="119" spans="1:9" s="518" customFormat="1">
      <c r="A119" s="523" t="s">
        <v>2854</v>
      </c>
      <c r="B119" s="523"/>
      <c r="C119" s="523"/>
      <c r="D119" s="523"/>
      <c r="E119" s="523"/>
      <c r="F119" s="523"/>
      <c r="G119" s="523"/>
      <c r="H119" s="523"/>
      <c r="I119" s="523"/>
    </row>
    <row r="120" spans="1:9" s="518" customFormat="1">
      <c r="A120" s="504" t="s">
        <v>241</v>
      </c>
      <c r="B120" s="505" t="s">
        <v>1373</v>
      </c>
      <c r="C120" s="505" t="s">
        <v>3797</v>
      </c>
      <c r="D120" s="505" t="s">
        <v>2970</v>
      </c>
      <c r="E120" s="505" t="s">
        <v>3798</v>
      </c>
      <c r="F120" s="503"/>
      <c r="G120" s="505"/>
      <c r="H120" s="503"/>
      <c r="I120" s="506"/>
    </row>
    <row r="121" spans="1:9" s="518" customFormat="1">
      <c r="A121" s="503"/>
      <c r="B121" s="507" t="s">
        <v>282</v>
      </c>
      <c r="C121" s="508">
        <v>9</v>
      </c>
      <c r="D121" s="508">
        <f t="shared" ref="D121:D127" si="10">E121/C121</f>
        <v>2712.6666666666665</v>
      </c>
      <c r="E121" s="508">
        <v>24414</v>
      </c>
      <c r="F121" s="508"/>
      <c r="G121" s="503"/>
      <c r="H121" s="503"/>
      <c r="I121" s="506"/>
    </row>
    <row r="122" spans="1:9" s="518" customFormat="1">
      <c r="A122" s="509"/>
      <c r="B122" s="507" t="s">
        <v>897</v>
      </c>
      <c r="C122" s="508">
        <v>8</v>
      </c>
      <c r="D122" s="508">
        <f t="shared" si="10"/>
        <v>2413.375</v>
      </c>
      <c r="E122" s="508">
        <v>19307</v>
      </c>
      <c r="F122" s="508"/>
      <c r="G122" s="503"/>
      <c r="H122" s="503"/>
      <c r="I122" s="506"/>
    </row>
    <row r="123" spans="1:9" s="518" customFormat="1">
      <c r="A123" s="509"/>
      <c r="B123" s="507" t="s">
        <v>283</v>
      </c>
      <c r="C123" s="508">
        <v>7</v>
      </c>
      <c r="D123" s="508">
        <f t="shared" si="10"/>
        <v>1019.4285714285714</v>
      </c>
      <c r="E123" s="508">
        <v>7136</v>
      </c>
      <c r="F123" s="508"/>
      <c r="G123" s="503"/>
      <c r="H123" s="503"/>
      <c r="I123" s="506"/>
    </row>
    <row r="124" spans="1:9" s="518" customFormat="1">
      <c r="A124" s="503"/>
      <c r="B124" s="510" t="s">
        <v>1</v>
      </c>
      <c r="C124" s="508">
        <v>13</v>
      </c>
      <c r="D124" s="508">
        <f t="shared" si="10"/>
        <v>2084.3846153846152</v>
      </c>
      <c r="E124" s="508">
        <v>27097</v>
      </c>
      <c r="F124" s="508"/>
      <c r="G124" s="503"/>
      <c r="H124" s="503"/>
      <c r="I124" s="506"/>
    </row>
    <row r="125" spans="1:9">
      <c r="A125" s="503"/>
      <c r="B125" s="507" t="s">
        <v>900</v>
      </c>
      <c r="C125" s="508">
        <v>18</v>
      </c>
      <c r="D125" s="508">
        <f t="shared" si="10"/>
        <v>230.83333333333334</v>
      </c>
      <c r="E125" s="508">
        <v>4155</v>
      </c>
      <c r="F125" s="508"/>
      <c r="I125" s="506"/>
    </row>
    <row r="126" spans="1:9">
      <c r="A126" s="503"/>
      <c r="B126" s="510" t="s">
        <v>1452</v>
      </c>
      <c r="C126" s="508">
        <v>10</v>
      </c>
      <c r="D126" s="508">
        <f t="shared" si="10"/>
        <v>1436.4</v>
      </c>
      <c r="E126" s="508">
        <v>14364</v>
      </c>
      <c r="F126" s="508"/>
      <c r="I126" s="506"/>
    </row>
    <row r="127" spans="1:9">
      <c r="A127" s="503"/>
      <c r="B127" s="510" t="s">
        <v>1453</v>
      </c>
      <c r="C127" s="508">
        <v>10</v>
      </c>
      <c r="D127" s="508">
        <f t="shared" si="10"/>
        <v>2278</v>
      </c>
      <c r="E127" s="508">
        <v>22780</v>
      </c>
      <c r="F127" s="508"/>
      <c r="I127" s="506"/>
    </row>
    <row r="128" spans="1:9">
      <c r="B128" s="511" t="s">
        <v>2986</v>
      </c>
      <c r="C128" s="512"/>
      <c r="D128" s="513" t="s">
        <v>2379</v>
      </c>
      <c r="E128" s="514">
        <f>SUM(E121:E127)</f>
        <v>119253</v>
      </c>
      <c r="I128" s="506"/>
    </row>
    <row r="129" spans="1:9">
      <c r="A129" s="524" t="s">
        <v>344</v>
      </c>
      <c r="B129" s="524"/>
      <c r="C129" s="524"/>
      <c r="D129" s="524"/>
      <c r="E129" s="524"/>
      <c r="F129" s="524"/>
      <c r="G129" s="524"/>
      <c r="H129" s="524"/>
      <c r="I129" s="524"/>
    </row>
    <row r="130" spans="1:9">
      <c r="A130" s="504" t="s">
        <v>241</v>
      </c>
      <c r="B130" s="505" t="s">
        <v>281</v>
      </c>
      <c r="C130" s="505" t="s">
        <v>1373</v>
      </c>
      <c r="D130" s="505" t="s">
        <v>3797</v>
      </c>
      <c r="E130" s="505" t="s">
        <v>2970</v>
      </c>
      <c r="F130" s="505" t="s">
        <v>3798</v>
      </c>
      <c r="G130" s="505" t="s">
        <v>3799</v>
      </c>
      <c r="H130" s="505" t="s">
        <v>2378</v>
      </c>
    </row>
    <row r="131" spans="1:9">
      <c r="A131" s="503"/>
      <c r="B131" s="507" t="s">
        <v>2427</v>
      </c>
      <c r="C131" s="507" t="s">
        <v>282</v>
      </c>
      <c r="D131" s="508" t="e">
        <f>#REF!</f>
        <v>#REF!</v>
      </c>
      <c r="E131" s="508" t="e">
        <f>F131/D131</f>
        <v>#REF!</v>
      </c>
      <c r="F131" s="508" t="e">
        <f>#REF!</f>
        <v>#REF!</v>
      </c>
      <c r="G131" s="101"/>
    </row>
    <row r="132" spans="1:9">
      <c r="B132" s="507" t="s">
        <v>2427</v>
      </c>
      <c r="C132" s="507" t="s">
        <v>897</v>
      </c>
      <c r="D132" s="508" t="e">
        <f>#REF!</f>
        <v>#REF!</v>
      </c>
      <c r="E132" s="508" t="e">
        <f>F132/D132</f>
        <v>#REF!</v>
      </c>
      <c r="F132" s="508" t="e">
        <f>#REF!</f>
        <v>#REF!</v>
      </c>
    </row>
    <row r="133" spans="1:9">
      <c r="B133" s="507" t="s">
        <v>2427</v>
      </c>
      <c r="C133" s="507" t="s">
        <v>283</v>
      </c>
      <c r="D133" s="508" t="e">
        <f>#REF!</f>
        <v>#REF!</v>
      </c>
      <c r="E133" s="508" t="e">
        <f>F133/D133</f>
        <v>#REF!</v>
      </c>
      <c r="F133" s="508" t="e">
        <f>#REF!</f>
        <v>#REF!</v>
      </c>
    </row>
    <row r="134" spans="1:9">
      <c r="A134" s="503"/>
      <c r="B134" s="507" t="s">
        <v>2427</v>
      </c>
      <c r="C134" s="510" t="s">
        <v>1</v>
      </c>
      <c r="D134" s="508">
        <v>46</v>
      </c>
      <c r="E134" s="508">
        <v>1523.695652173913</v>
      </c>
      <c r="F134" s="508">
        <v>70090</v>
      </c>
    </row>
    <row r="135" spans="1:9">
      <c r="A135" s="503"/>
      <c r="B135" s="507" t="s">
        <v>2427</v>
      </c>
      <c r="C135" s="507" t="s">
        <v>900</v>
      </c>
      <c r="D135" s="508">
        <v>65</v>
      </c>
      <c r="E135" s="508">
        <v>182.98923076923074</v>
      </c>
      <c r="F135" s="508">
        <v>11894.3</v>
      </c>
    </row>
    <row r="136" spans="1:9">
      <c r="A136" s="503"/>
      <c r="B136" s="507" t="s">
        <v>2427</v>
      </c>
      <c r="C136" s="510" t="s">
        <v>3822</v>
      </c>
      <c r="D136" s="508">
        <v>40</v>
      </c>
      <c r="E136" s="508">
        <v>1326.25</v>
      </c>
      <c r="F136" s="508">
        <v>53050</v>
      </c>
    </row>
    <row r="137" spans="1:9">
      <c r="A137" s="503"/>
      <c r="B137" s="507" t="s">
        <v>2427</v>
      </c>
      <c r="C137" s="510" t="s">
        <v>915</v>
      </c>
      <c r="D137" s="508">
        <v>33</v>
      </c>
      <c r="E137" s="508">
        <v>2300</v>
      </c>
      <c r="F137" s="508">
        <v>75900</v>
      </c>
    </row>
    <row r="138" spans="1:9">
      <c r="A138" s="503"/>
      <c r="B138" s="507"/>
      <c r="C138" s="510"/>
      <c r="D138" s="512"/>
      <c r="E138" s="505" t="s">
        <v>2989</v>
      </c>
      <c r="F138" s="525">
        <v>360469.3</v>
      </c>
    </row>
    <row r="139" spans="1:9">
      <c r="C139" s="511" t="s">
        <v>2986</v>
      </c>
      <c r="D139" s="518"/>
      <c r="E139" s="513" t="s">
        <v>2379</v>
      </c>
      <c r="F139" s="526">
        <v>360469.3</v>
      </c>
    </row>
    <row r="140" spans="1:9">
      <c r="A140" s="502" t="s">
        <v>4442</v>
      </c>
      <c r="B140" s="502"/>
      <c r="C140" s="502"/>
      <c r="D140" s="502"/>
      <c r="E140" s="502"/>
      <c r="F140" s="502"/>
      <c r="G140" s="502"/>
      <c r="H140" s="502"/>
      <c r="I140" s="502"/>
    </row>
    <row r="141" spans="1:9">
      <c r="A141" s="504" t="s">
        <v>241</v>
      </c>
      <c r="B141" s="505" t="s">
        <v>281</v>
      </c>
      <c r="C141" s="505" t="s">
        <v>1373</v>
      </c>
      <c r="D141" s="505" t="s">
        <v>3797</v>
      </c>
      <c r="E141" s="505" t="s">
        <v>2970</v>
      </c>
      <c r="F141" s="505" t="s">
        <v>3798</v>
      </c>
      <c r="G141" s="505" t="s">
        <v>3799</v>
      </c>
      <c r="H141" s="505" t="s">
        <v>2378</v>
      </c>
    </row>
    <row r="142" spans="1:9">
      <c r="A142" s="503"/>
      <c r="B142" s="507" t="s">
        <v>2427</v>
      </c>
      <c r="C142" s="507" t="s">
        <v>282</v>
      </c>
      <c r="D142" s="527">
        <v>19</v>
      </c>
      <c r="E142" s="528">
        <v>2280</v>
      </c>
      <c r="F142" s="527">
        <v>43320</v>
      </c>
      <c r="G142" s="101"/>
    </row>
    <row r="143" spans="1:9">
      <c r="B143" s="507" t="s">
        <v>2427</v>
      </c>
      <c r="C143" s="507" t="s">
        <v>897</v>
      </c>
      <c r="D143" s="527">
        <v>19</v>
      </c>
      <c r="E143" s="528">
        <v>2226.3157894736842</v>
      </c>
      <c r="F143" s="527">
        <v>42300</v>
      </c>
    </row>
    <row r="144" spans="1:9">
      <c r="B144" s="507" t="s">
        <v>2427</v>
      </c>
      <c r="C144" s="507" t="s">
        <v>283</v>
      </c>
      <c r="D144" s="527">
        <v>25</v>
      </c>
      <c r="E144" s="528">
        <v>1925.88</v>
      </c>
      <c r="F144" s="527">
        <v>48147</v>
      </c>
    </row>
    <row r="145" spans="1:9">
      <c r="A145" s="503"/>
      <c r="B145" s="507" t="s">
        <v>2427</v>
      </c>
      <c r="C145" s="510" t="s">
        <v>1</v>
      </c>
      <c r="D145" s="527">
        <v>44</v>
      </c>
      <c r="E145" s="528">
        <v>2055.4545454545455</v>
      </c>
      <c r="F145" s="527">
        <v>90440</v>
      </c>
    </row>
    <row r="146" spans="1:9">
      <c r="A146" s="503"/>
      <c r="B146" s="507" t="s">
        <v>2427</v>
      </c>
      <c r="C146" s="507" t="s">
        <v>900</v>
      </c>
      <c r="D146" s="527">
        <v>42</v>
      </c>
      <c r="E146" s="528">
        <v>208.57142857142858</v>
      </c>
      <c r="F146" s="527">
        <v>8760</v>
      </c>
    </row>
    <row r="147" spans="1:9">
      <c r="A147" s="503"/>
      <c r="B147" s="507" t="s">
        <v>2427</v>
      </c>
      <c r="C147" s="510" t="s">
        <v>3822</v>
      </c>
      <c r="D147" s="527">
        <v>41</v>
      </c>
      <c r="E147" s="528">
        <v>926.14634146341461</v>
      </c>
      <c r="F147" s="527">
        <v>37972</v>
      </c>
    </row>
    <row r="148" spans="1:9">
      <c r="A148" s="503"/>
      <c r="B148" s="507" t="s">
        <v>2427</v>
      </c>
      <c r="C148" s="510" t="s">
        <v>915</v>
      </c>
      <c r="D148" s="527">
        <v>22</v>
      </c>
      <c r="E148" s="528">
        <v>2299.9545454545455</v>
      </c>
      <c r="F148" s="527">
        <v>50599</v>
      </c>
    </row>
    <row r="149" spans="1:9">
      <c r="A149" s="503"/>
      <c r="B149" s="507"/>
      <c r="C149" s="510"/>
      <c r="D149" s="512"/>
      <c r="E149" s="505" t="s">
        <v>2989</v>
      </c>
      <c r="F149" s="525">
        <v>321538</v>
      </c>
    </row>
    <row r="150" spans="1:9">
      <c r="A150" s="529">
        <v>96043003</v>
      </c>
      <c r="B150" s="530" t="s">
        <v>298</v>
      </c>
      <c r="C150" s="503" t="s">
        <v>916</v>
      </c>
      <c r="D150" s="503">
        <v>1</v>
      </c>
      <c r="E150" s="503">
        <v>1585</v>
      </c>
      <c r="F150" s="57">
        <v>1585</v>
      </c>
      <c r="G150" s="503">
        <v>79</v>
      </c>
      <c r="H150" s="503">
        <v>1664</v>
      </c>
    </row>
    <row r="151" spans="1:9">
      <c r="A151" s="531">
        <v>96100302</v>
      </c>
      <c r="B151" s="513" t="s">
        <v>2</v>
      </c>
      <c r="C151" s="513" t="s">
        <v>917</v>
      </c>
      <c r="D151" s="518">
        <v>1</v>
      </c>
      <c r="E151" s="97">
        <v>253</v>
      </c>
      <c r="F151" s="532">
        <v>253</v>
      </c>
      <c r="G151" s="533">
        <v>13</v>
      </c>
      <c r="H151" s="503">
        <v>266</v>
      </c>
    </row>
    <row r="152" spans="1:9">
      <c r="E152" s="505" t="s">
        <v>2989</v>
      </c>
      <c r="F152" s="534">
        <v>1838</v>
      </c>
      <c r="G152" s="518">
        <v>92</v>
      </c>
      <c r="H152" s="503">
        <v>1930</v>
      </c>
    </row>
    <row r="153" spans="1:9">
      <c r="C153" s="511" t="s">
        <v>2986</v>
      </c>
      <c r="D153" s="518"/>
      <c r="E153" s="513" t="s">
        <v>2379</v>
      </c>
      <c r="F153" s="526">
        <v>323376</v>
      </c>
    </row>
    <row r="154" spans="1:9">
      <c r="A154" s="535" t="s">
        <v>4443</v>
      </c>
      <c r="B154" s="535"/>
      <c r="C154" s="535"/>
      <c r="D154" s="535"/>
      <c r="E154" s="535"/>
      <c r="F154" s="535"/>
      <c r="G154" s="535"/>
      <c r="H154" s="535"/>
      <c r="I154" s="535"/>
    </row>
    <row r="155" spans="1:9">
      <c r="A155" s="504" t="s">
        <v>241</v>
      </c>
      <c r="B155" s="505" t="s">
        <v>281</v>
      </c>
      <c r="C155" s="505" t="s">
        <v>1373</v>
      </c>
      <c r="D155" s="505" t="s">
        <v>3797</v>
      </c>
      <c r="E155" s="505" t="s">
        <v>2970</v>
      </c>
      <c r="F155" s="505" t="s">
        <v>3798</v>
      </c>
      <c r="G155" s="505" t="s">
        <v>3799</v>
      </c>
      <c r="H155" s="505" t="s">
        <v>2378</v>
      </c>
    </row>
    <row r="156" spans="1:9">
      <c r="A156" s="503"/>
      <c r="B156" s="507" t="s">
        <v>2427</v>
      </c>
      <c r="C156" s="507" t="s">
        <v>282</v>
      </c>
      <c r="D156" s="512">
        <v>47</v>
      </c>
      <c r="E156" s="528">
        <v>4756.5957446808507</v>
      </c>
      <c r="F156" s="512">
        <v>223560</v>
      </c>
      <c r="G156" s="101"/>
    </row>
    <row r="157" spans="1:9">
      <c r="B157" s="507" t="s">
        <v>2427</v>
      </c>
      <c r="C157" s="507" t="s">
        <v>897</v>
      </c>
      <c r="D157" s="512">
        <v>40</v>
      </c>
      <c r="E157" s="528">
        <v>2060.8000000000002</v>
      </c>
      <c r="F157" s="512">
        <v>82432</v>
      </c>
    </row>
    <row r="158" spans="1:9">
      <c r="B158" s="507" t="s">
        <v>2427</v>
      </c>
      <c r="C158" s="507" t="s">
        <v>283</v>
      </c>
      <c r="D158" s="512">
        <v>90</v>
      </c>
      <c r="E158" s="528">
        <v>1427.6888888888889</v>
      </c>
      <c r="F158" s="512">
        <v>128492</v>
      </c>
    </row>
    <row r="159" spans="1:9">
      <c r="A159" s="503"/>
      <c r="B159" s="507" t="s">
        <v>2427</v>
      </c>
      <c r="C159" s="510" t="s">
        <v>1</v>
      </c>
      <c r="D159" s="512">
        <v>68</v>
      </c>
      <c r="E159" s="528">
        <v>1728.9558823529412</v>
      </c>
      <c r="F159" s="512">
        <v>117569</v>
      </c>
    </row>
    <row r="160" spans="1:9">
      <c r="A160" s="503"/>
      <c r="B160" s="507" t="s">
        <v>2427</v>
      </c>
      <c r="C160" s="507" t="s">
        <v>900</v>
      </c>
      <c r="D160" s="512">
        <v>95</v>
      </c>
      <c r="E160" s="528">
        <v>201.66315789473686</v>
      </c>
      <c r="F160" s="512">
        <v>19158</v>
      </c>
    </row>
    <row r="161" spans="1:9">
      <c r="A161" s="503"/>
      <c r="B161" s="507" t="s">
        <v>2427</v>
      </c>
      <c r="C161" s="510" t="s">
        <v>3821</v>
      </c>
      <c r="D161" s="512">
        <v>36</v>
      </c>
      <c r="E161" s="528">
        <v>551.38888888888891</v>
      </c>
      <c r="F161" s="512">
        <v>19850</v>
      </c>
    </row>
    <row r="162" spans="1:9">
      <c r="A162" s="503"/>
      <c r="B162" s="507"/>
      <c r="C162" s="510"/>
      <c r="D162" s="512"/>
      <c r="E162" s="505" t="s">
        <v>2989</v>
      </c>
      <c r="F162" s="525">
        <v>591061</v>
      </c>
    </row>
    <row r="163" spans="1:9">
      <c r="A163" s="503"/>
      <c r="B163" s="507" t="s">
        <v>2427</v>
      </c>
      <c r="C163" s="510" t="s">
        <v>3822</v>
      </c>
      <c r="D163" s="536" t="s">
        <v>3823</v>
      </c>
      <c r="E163" s="528">
        <v>700.04761904761904</v>
      </c>
      <c r="F163" s="517">
        <v>29402</v>
      </c>
    </row>
    <row r="164" spans="1:9">
      <c r="E164" s="505" t="s">
        <v>2989</v>
      </c>
      <c r="F164" s="537">
        <v>29402</v>
      </c>
      <c r="G164" s="538"/>
      <c r="H164" s="518"/>
    </row>
    <row r="165" spans="1:9">
      <c r="A165" s="509">
        <v>95020304</v>
      </c>
      <c r="B165" s="503" t="s">
        <v>875</v>
      </c>
      <c r="C165" s="503" t="s">
        <v>3824</v>
      </c>
      <c r="D165" s="503">
        <v>1</v>
      </c>
      <c r="E165" s="503">
        <v>667</v>
      </c>
      <c r="F165" s="503">
        <v>667</v>
      </c>
      <c r="G165" s="503">
        <v>33.35</v>
      </c>
      <c r="H165" s="503">
        <v>700</v>
      </c>
    </row>
    <row r="166" spans="1:9">
      <c r="A166" s="509">
        <v>95031402</v>
      </c>
      <c r="B166" s="513" t="s">
        <v>2</v>
      </c>
      <c r="C166" s="518" t="s">
        <v>2979</v>
      </c>
      <c r="D166" s="518">
        <v>1</v>
      </c>
      <c r="E166" s="97">
        <v>4200</v>
      </c>
      <c r="F166" s="97">
        <v>4200</v>
      </c>
      <c r="G166" s="503">
        <v>210</v>
      </c>
      <c r="H166" s="503">
        <v>4410</v>
      </c>
    </row>
    <row r="167" spans="1:9">
      <c r="A167" s="509">
        <v>95042606</v>
      </c>
      <c r="B167" t="s">
        <v>3825</v>
      </c>
      <c r="C167" s="503" t="s">
        <v>1</v>
      </c>
      <c r="D167" s="503">
        <v>1</v>
      </c>
      <c r="E167" s="503">
        <v>952</v>
      </c>
      <c r="F167" s="503">
        <v>952</v>
      </c>
      <c r="G167" s="503">
        <v>48</v>
      </c>
      <c r="H167" s="503">
        <v>1000</v>
      </c>
    </row>
    <row r="168" spans="1:9">
      <c r="A168" s="509">
        <v>95080702</v>
      </c>
      <c r="B168" t="s">
        <v>3826</v>
      </c>
      <c r="C168" s="503" t="s">
        <v>1</v>
      </c>
      <c r="D168" s="503">
        <v>1</v>
      </c>
      <c r="E168" s="503">
        <v>2200</v>
      </c>
      <c r="F168" s="503">
        <v>2200</v>
      </c>
      <c r="G168" s="503">
        <v>110</v>
      </c>
      <c r="H168" s="503">
        <v>2310</v>
      </c>
    </row>
    <row r="169" spans="1:9">
      <c r="E169" s="505" t="s">
        <v>2989</v>
      </c>
      <c r="F169" s="525">
        <v>8019</v>
      </c>
      <c r="G169" s="518">
        <v>401.35</v>
      </c>
      <c r="H169" s="518">
        <v>8420</v>
      </c>
    </row>
    <row r="170" spans="1:9">
      <c r="C170" s="511" t="s">
        <v>2986</v>
      </c>
      <c r="D170" s="518"/>
      <c r="E170" s="513" t="s">
        <v>2379</v>
      </c>
      <c r="F170" s="526">
        <v>599080</v>
      </c>
    </row>
    <row r="171" spans="1:9">
      <c r="A171" s="524" t="s">
        <v>0</v>
      </c>
      <c r="B171" s="539"/>
      <c r="C171" s="539"/>
      <c r="D171" s="539"/>
      <c r="E171" s="539"/>
      <c r="F171" s="539"/>
      <c r="G171" s="539"/>
      <c r="H171" s="539"/>
      <c r="I171" s="539"/>
    </row>
    <row r="172" spans="1:9">
      <c r="A172" s="504" t="s">
        <v>241</v>
      </c>
      <c r="B172" s="505" t="s">
        <v>281</v>
      </c>
      <c r="C172" s="505" t="s">
        <v>1373</v>
      </c>
      <c r="D172" s="505" t="s">
        <v>3797</v>
      </c>
      <c r="E172" s="505" t="s">
        <v>2970</v>
      </c>
      <c r="F172" s="505" t="s">
        <v>3798</v>
      </c>
      <c r="G172" s="505" t="s">
        <v>3799</v>
      </c>
      <c r="H172" s="505" t="s">
        <v>2378</v>
      </c>
      <c r="I172" s="515"/>
    </row>
    <row r="173" spans="1:9">
      <c r="A173" s="503"/>
      <c r="B173" s="507" t="s">
        <v>2427</v>
      </c>
      <c r="C173" s="507" t="s">
        <v>282</v>
      </c>
      <c r="D173" s="507">
        <v>63</v>
      </c>
      <c r="E173" s="528">
        <f>F173/D173</f>
        <v>3695.8253968253966</v>
      </c>
      <c r="F173" s="507">
        <v>232837</v>
      </c>
      <c r="G173" s="101" t="s">
        <v>6</v>
      </c>
    </row>
    <row r="174" spans="1:9">
      <c r="B174" s="507" t="s">
        <v>2427</v>
      </c>
      <c r="C174" s="507" t="s">
        <v>897</v>
      </c>
      <c r="D174" s="507">
        <v>112</v>
      </c>
      <c r="E174" s="528">
        <f>F174/D174</f>
        <v>1861.2321428571429</v>
      </c>
      <c r="F174" s="507">
        <v>208458</v>
      </c>
    </row>
    <row r="175" spans="1:9">
      <c r="B175" s="507" t="s">
        <v>2427</v>
      </c>
      <c r="C175" s="507" t="s">
        <v>283</v>
      </c>
      <c r="D175" s="507">
        <v>69</v>
      </c>
      <c r="E175" s="528">
        <f>F175/D175</f>
        <v>843.02898550724638</v>
      </c>
      <c r="F175" s="507">
        <v>58169</v>
      </c>
    </row>
    <row r="176" spans="1:9">
      <c r="A176" s="503"/>
      <c r="B176" s="507" t="s">
        <v>2427</v>
      </c>
      <c r="C176" s="510" t="s">
        <v>1</v>
      </c>
      <c r="D176" s="507">
        <v>66</v>
      </c>
      <c r="E176" s="528">
        <f>F176/D176</f>
        <v>2004.6060606060605</v>
      </c>
      <c r="F176" s="507">
        <v>132304</v>
      </c>
    </row>
    <row r="177" spans="1:9">
      <c r="A177" s="503"/>
      <c r="B177" s="507" t="s">
        <v>2427</v>
      </c>
      <c r="C177" s="507" t="s">
        <v>900</v>
      </c>
      <c r="D177" s="507">
        <v>117</v>
      </c>
      <c r="E177" s="528">
        <f>F177/D177</f>
        <v>165.7948717948718</v>
      </c>
      <c r="F177" s="507">
        <v>19398</v>
      </c>
    </row>
    <row r="178" spans="1:9">
      <c r="E178" s="505" t="s">
        <v>2989</v>
      </c>
      <c r="F178" s="525">
        <f>SUM(F173:F177)</f>
        <v>651166</v>
      </c>
      <c r="G178" s="518"/>
      <c r="H178" s="518"/>
    </row>
    <row r="179" spans="1:9">
      <c r="A179" s="7">
        <v>94012601</v>
      </c>
      <c r="B179" s="7" t="s">
        <v>2</v>
      </c>
      <c r="C179" s="518" t="s">
        <v>2979</v>
      </c>
      <c r="D179" s="518">
        <v>1</v>
      </c>
      <c r="E179" s="97">
        <v>4200</v>
      </c>
      <c r="F179" s="97">
        <v>4200</v>
      </c>
      <c r="G179" s="503">
        <v>210</v>
      </c>
      <c r="H179" s="503">
        <v>4410</v>
      </c>
      <c r="I179" s="518" t="s">
        <v>3801</v>
      </c>
    </row>
    <row r="180" spans="1:9">
      <c r="A180" s="7">
        <v>94090507</v>
      </c>
      <c r="B180" s="7" t="s">
        <v>2980</v>
      </c>
      <c r="C180" s="518" t="s">
        <v>2979</v>
      </c>
      <c r="D180" s="518">
        <v>1</v>
      </c>
      <c r="E180" s="97">
        <v>4200</v>
      </c>
      <c r="F180" s="97">
        <v>4200</v>
      </c>
      <c r="G180" s="503">
        <v>210</v>
      </c>
      <c r="H180" s="503">
        <v>4410</v>
      </c>
      <c r="I180" s="518" t="s">
        <v>3801</v>
      </c>
    </row>
    <row r="181" spans="1:9">
      <c r="A181" s="7">
        <v>94102102</v>
      </c>
      <c r="B181" s="7" t="s">
        <v>2983</v>
      </c>
      <c r="C181" s="518" t="s">
        <v>2979</v>
      </c>
      <c r="D181" s="518">
        <v>1</v>
      </c>
      <c r="E181" s="97">
        <v>4200</v>
      </c>
      <c r="F181" s="97">
        <v>4200</v>
      </c>
      <c r="G181" s="503">
        <v>210</v>
      </c>
      <c r="H181" s="503">
        <v>4410</v>
      </c>
      <c r="I181" s="518" t="s">
        <v>3801</v>
      </c>
    </row>
    <row r="182" spans="1:9">
      <c r="E182" s="505" t="s">
        <v>2989</v>
      </c>
      <c r="F182" s="525">
        <f>SUM(F179:F181)</f>
        <v>12600</v>
      </c>
      <c r="G182" s="518">
        <f>SUM(G179:G181)</f>
        <v>630</v>
      </c>
      <c r="H182" s="518">
        <f>SUM(H179:H181)</f>
        <v>13230</v>
      </c>
    </row>
    <row r="183" spans="1:9">
      <c r="A183" s="7">
        <v>940331</v>
      </c>
      <c r="B183" s="503" t="s">
        <v>3</v>
      </c>
      <c r="C183" s="81" t="s">
        <v>4</v>
      </c>
      <c r="D183" s="503">
        <v>1</v>
      </c>
      <c r="E183" s="98">
        <v>-2000</v>
      </c>
      <c r="F183" s="540">
        <v>-2000</v>
      </c>
      <c r="G183" s="513" t="s">
        <v>5</v>
      </c>
      <c r="H183" s="518"/>
    </row>
    <row r="184" spans="1:9">
      <c r="A184" s="541"/>
      <c r="B184" s="542"/>
      <c r="C184" s="511" t="s">
        <v>2986</v>
      </c>
      <c r="D184" s="518"/>
      <c r="E184" s="513" t="s">
        <v>2379</v>
      </c>
      <c r="F184" s="526">
        <f>F178+F182</f>
        <v>663766</v>
      </c>
      <c r="G184" s="521"/>
      <c r="H184" s="521"/>
      <c r="I184" s="542"/>
    </row>
    <row r="185" spans="1:9">
      <c r="A185" s="543" t="s">
        <v>3399</v>
      </c>
      <c r="B185" s="544"/>
      <c r="C185" s="544"/>
      <c r="D185" s="544"/>
      <c r="E185" s="544"/>
      <c r="F185" s="544"/>
      <c r="G185" s="544"/>
      <c r="H185" s="544"/>
      <c r="I185" s="544"/>
    </row>
    <row r="186" spans="1:9">
      <c r="A186" s="504" t="s">
        <v>241</v>
      </c>
      <c r="B186" s="505" t="s">
        <v>281</v>
      </c>
      <c r="C186" s="505" t="s">
        <v>1373</v>
      </c>
      <c r="D186" s="505" t="s">
        <v>3797</v>
      </c>
      <c r="E186" s="505" t="s">
        <v>2970</v>
      </c>
      <c r="F186" s="505" t="s">
        <v>3798</v>
      </c>
      <c r="G186" s="505" t="s">
        <v>3799</v>
      </c>
      <c r="H186" s="505" t="s">
        <v>2378</v>
      </c>
      <c r="I186" s="515"/>
    </row>
    <row r="187" spans="1:9">
      <c r="A187" s="504"/>
      <c r="B187" s="518" t="s">
        <v>285</v>
      </c>
      <c r="C187" s="545" t="s">
        <v>282</v>
      </c>
      <c r="D187" s="505">
        <v>93</v>
      </c>
      <c r="E187" s="505">
        <v>2350</v>
      </c>
      <c r="F187" s="505">
        <f>D187*E187</f>
        <v>218550</v>
      </c>
      <c r="G187" s="505"/>
      <c r="H187" s="505"/>
      <c r="I187" s="515"/>
    </row>
    <row r="188" spans="1:9">
      <c r="A188" s="504"/>
      <c r="B188" s="518" t="s">
        <v>285</v>
      </c>
      <c r="C188" s="545" t="s">
        <v>3800</v>
      </c>
      <c r="D188" s="505">
        <v>93</v>
      </c>
      <c r="E188" s="505">
        <v>1975</v>
      </c>
      <c r="F188" s="505">
        <f>D188*E188</f>
        <v>183675</v>
      </c>
      <c r="G188" s="505"/>
      <c r="H188" s="505"/>
      <c r="I188" s="515"/>
    </row>
    <row r="189" spans="1:9">
      <c r="A189" s="504"/>
      <c r="B189" s="518" t="s">
        <v>285</v>
      </c>
      <c r="C189" s="545" t="s">
        <v>283</v>
      </c>
      <c r="D189" s="505">
        <v>93</v>
      </c>
      <c r="E189" s="505">
        <v>1350</v>
      </c>
      <c r="F189" s="505">
        <f>D189*E189</f>
        <v>125550</v>
      </c>
      <c r="G189" s="505"/>
      <c r="H189" s="505"/>
      <c r="I189" s="515"/>
    </row>
    <row r="190" spans="1:9">
      <c r="A190" s="504"/>
      <c r="B190" s="518" t="s">
        <v>285</v>
      </c>
      <c r="C190" s="545" t="s">
        <v>2984</v>
      </c>
      <c r="D190" s="505">
        <v>93</v>
      </c>
      <c r="E190" s="505">
        <v>2534.7199999999998</v>
      </c>
      <c r="F190" s="505">
        <f>D190*E190</f>
        <v>235728.96</v>
      </c>
      <c r="G190" s="505"/>
      <c r="H190" s="505"/>
      <c r="I190" s="515"/>
    </row>
    <row r="191" spans="1:9">
      <c r="A191" s="504"/>
      <c r="B191" s="518" t="s">
        <v>285</v>
      </c>
      <c r="C191" s="545" t="s">
        <v>2985</v>
      </c>
      <c r="D191" s="505">
        <v>220</v>
      </c>
      <c r="E191" s="505">
        <v>200</v>
      </c>
      <c r="F191" s="505">
        <f>D191*E191</f>
        <v>44000</v>
      </c>
      <c r="G191" s="505"/>
      <c r="H191" s="505"/>
      <c r="I191" s="515"/>
    </row>
    <row r="192" spans="1:9">
      <c r="A192" s="504"/>
      <c r="B192" s="518"/>
      <c r="C192" s="545"/>
      <c r="D192" s="505"/>
      <c r="E192" s="505"/>
      <c r="F192" s="505"/>
      <c r="G192" s="505"/>
      <c r="H192" s="505"/>
      <c r="I192" s="515"/>
    </row>
    <row r="193" spans="1:9">
      <c r="A193" s="546" t="s">
        <v>2987</v>
      </c>
      <c r="B193" s="518" t="s">
        <v>3802</v>
      </c>
      <c r="C193" s="513" t="s">
        <v>2972</v>
      </c>
      <c r="D193" s="547">
        <v>30</v>
      </c>
      <c r="E193" s="518">
        <v>1150</v>
      </c>
      <c r="F193" s="505">
        <f>D193*E193</f>
        <v>34500</v>
      </c>
      <c r="G193" s="518">
        <v>1725</v>
      </c>
      <c r="H193" s="518">
        <v>36225</v>
      </c>
      <c r="I193" s="518"/>
    </row>
    <row r="194" spans="1:9">
      <c r="A194" s="546" t="s">
        <v>2973</v>
      </c>
      <c r="B194" s="516" t="s">
        <v>3802</v>
      </c>
      <c r="C194" s="516" t="s">
        <v>2972</v>
      </c>
      <c r="D194" s="548">
        <v>5</v>
      </c>
      <c r="E194" s="516">
        <v>1150</v>
      </c>
      <c r="F194" s="505">
        <f>D194*E194</f>
        <v>5750</v>
      </c>
      <c r="G194" s="516">
        <v>288</v>
      </c>
      <c r="H194" s="516">
        <v>6038</v>
      </c>
      <c r="I194" s="518"/>
    </row>
    <row r="195" spans="1:9">
      <c r="A195" s="546" t="s">
        <v>2974</v>
      </c>
      <c r="B195" s="516" t="s">
        <v>3802</v>
      </c>
      <c r="C195" s="516" t="s">
        <v>2972</v>
      </c>
      <c r="D195" s="548">
        <v>15</v>
      </c>
      <c r="E195" s="516">
        <v>1150</v>
      </c>
      <c r="F195" s="505">
        <f>D195*E195</f>
        <v>17250</v>
      </c>
      <c r="G195" s="516">
        <v>863</v>
      </c>
      <c r="H195" s="516">
        <v>18113</v>
      </c>
      <c r="I195" s="518"/>
    </row>
    <row r="196" spans="1:9">
      <c r="A196" s="546" t="s">
        <v>2977</v>
      </c>
      <c r="B196" s="516" t="s">
        <v>3802</v>
      </c>
      <c r="C196" s="516" t="s">
        <v>2972</v>
      </c>
      <c r="D196" s="548">
        <v>20</v>
      </c>
      <c r="E196" s="516">
        <v>1150</v>
      </c>
      <c r="F196" s="505">
        <f>D196*E196</f>
        <v>23000</v>
      </c>
      <c r="G196" s="516">
        <v>1150</v>
      </c>
      <c r="H196" s="516">
        <v>24150</v>
      </c>
      <c r="I196" s="516"/>
    </row>
    <row r="197" spans="1:9">
      <c r="A197" s="546"/>
      <c r="B197" s="516"/>
      <c r="C197" s="516"/>
      <c r="D197" s="520"/>
      <c r="E197" s="505"/>
      <c r="F197" s="549">
        <f>SUM(F193:F196)</f>
        <v>80500</v>
      </c>
      <c r="G197" s="516"/>
      <c r="H197" s="516"/>
      <c r="I197" s="516"/>
    </row>
    <row r="198" spans="1:9">
      <c r="A198" s="550"/>
      <c r="B198" s="520"/>
      <c r="C198" s="520"/>
      <c r="D198" s="520"/>
      <c r="E198" s="505"/>
      <c r="F198" s="505"/>
      <c r="G198" s="520"/>
      <c r="H198" s="520"/>
      <c r="I198" s="520"/>
    </row>
    <row r="199" spans="1:9">
      <c r="A199" s="546" t="s">
        <v>2988</v>
      </c>
      <c r="B199" s="518" t="s">
        <v>2971</v>
      </c>
      <c r="C199" s="513" t="s">
        <v>4444</v>
      </c>
      <c r="D199" s="521">
        <v>200</v>
      </c>
      <c r="E199" s="518">
        <v>118</v>
      </c>
      <c r="F199" s="505">
        <f>D199*E199</f>
        <v>23600</v>
      </c>
      <c r="G199" s="518">
        <v>1180</v>
      </c>
      <c r="H199" s="518">
        <v>24780</v>
      </c>
      <c r="I199" s="518"/>
    </row>
    <row r="200" spans="1:9">
      <c r="A200" s="550"/>
      <c r="B200" s="521"/>
      <c r="C200" s="551"/>
      <c r="D200" s="521"/>
      <c r="E200" s="521"/>
      <c r="F200" s="505"/>
      <c r="G200" s="521"/>
      <c r="H200" s="521"/>
      <c r="I200" s="521"/>
    </row>
    <row r="201" spans="1:9">
      <c r="A201" s="546" t="s">
        <v>2975</v>
      </c>
      <c r="B201" s="516" t="s">
        <v>286</v>
      </c>
      <c r="C201" s="552" t="s">
        <v>2976</v>
      </c>
      <c r="D201" s="548">
        <v>1</v>
      </c>
      <c r="E201" s="516">
        <v>940</v>
      </c>
      <c r="F201" s="505">
        <f>D201*E201</f>
        <v>940</v>
      </c>
      <c r="G201" s="516">
        <v>47</v>
      </c>
      <c r="H201" s="516">
        <v>987</v>
      </c>
      <c r="I201" s="518"/>
    </row>
    <row r="202" spans="1:9">
      <c r="A202" s="546" t="s">
        <v>2978</v>
      </c>
      <c r="B202" s="516" t="s">
        <v>286</v>
      </c>
      <c r="C202" s="552" t="s">
        <v>2976</v>
      </c>
      <c r="D202" s="548">
        <v>100</v>
      </c>
      <c r="E202" s="516">
        <v>850</v>
      </c>
      <c r="F202" s="505">
        <f>D202*E202</f>
        <v>85000</v>
      </c>
      <c r="G202" s="516">
        <v>0</v>
      </c>
      <c r="H202" s="516"/>
      <c r="I202" s="516"/>
    </row>
    <row r="203" spans="1:9">
      <c r="A203" s="546" t="s">
        <v>2978</v>
      </c>
      <c r="B203" s="516" t="s">
        <v>286</v>
      </c>
      <c r="C203" s="552" t="s">
        <v>2976</v>
      </c>
      <c r="D203" s="548">
        <v>10</v>
      </c>
      <c r="E203" s="516">
        <v>25</v>
      </c>
      <c r="F203" s="505">
        <f>D203*E203</f>
        <v>250</v>
      </c>
      <c r="G203" s="516">
        <v>4263</v>
      </c>
      <c r="H203" s="516">
        <v>89813</v>
      </c>
      <c r="I203" s="516"/>
    </row>
    <row r="204" spans="1:9">
      <c r="A204" s="553"/>
      <c r="B204" s="518"/>
      <c r="C204" s="554"/>
      <c r="D204" s="518"/>
      <c r="E204" s="518"/>
      <c r="F204" s="555">
        <f>SUM(F201:F203)</f>
        <v>86190</v>
      </c>
      <c r="G204" s="513">
        <f>SUM(G199:G203)</f>
        <v>5490</v>
      </c>
      <c r="H204" s="513">
        <f>SUM(H199:H203)</f>
        <v>115580</v>
      </c>
      <c r="I204" s="518"/>
    </row>
    <row r="205" spans="1:9">
      <c r="A205" s="553"/>
      <c r="B205" s="518"/>
      <c r="C205" s="518"/>
      <c r="D205" s="518"/>
      <c r="E205" s="505" t="s">
        <v>2989</v>
      </c>
      <c r="F205" s="555">
        <f>SUM(F187:F191)+F197+F199+F204</f>
        <v>997793.96</v>
      </c>
      <c r="G205" s="518"/>
      <c r="H205" s="518"/>
      <c r="I205" s="518"/>
    </row>
    <row r="206" spans="1:9">
      <c r="A206" s="553"/>
      <c r="B206" s="518"/>
      <c r="C206" s="554"/>
      <c r="D206" s="518"/>
      <c r="E206" s="518"/>
      <c r="F206" s="513"/>
      <c r="G206" s="518"/>
      <c r="H206" s="518"/>
      <c r="I206" s="518"/>
    </row>
    <row r="207" spans="1:9">
      <c r="A207" s="553">
        <v>38395</v>
      </c>
      <c r="B207" s="518" t="s">
        <v>2425</v>
      </c>
      <c r="C207" s="518" t="s">
        <v>2979</v>
      </c>
      <c r="D207" s="518">
        <v>1</v>
      </c>
      <c r="E207" s="518">
        <v>8400</v>
      </c>
      <c r="F207" s="505">
        <f t="shared" ref="F207:F214" si="11">D207*E207</f>
        <v>8400</v>
      </c>
      <c r="G207" s="513">
        <v>420</v>
      </c>
      <c r="H207" s="513">
        <v>8820</v>
      </c>
      <c r="I207" s="518" t="s">
        <v>3801</v>
      </c>
    </row>
    <row r="208" spans="1:9">
      <c r="A208" s="553">
        <v>38395</v>
      </c>
      <c r="B208" s="518" t="s">
        <v>1270</v>
      </c>
      <c r="C208" s="518" t="s">
        <v>2979</v>
      </c>
      <c r="D208" s="518">
        <v>1</v>
      </c>
      <c r="E208" s="518">
        <v>8400</v>
      </c>
      <c r="F208" s="505">
        <f t="shared" si="11"/>
        <v>8400</v>
      </c>
      <c r="G208" s="513">
        <v>420</v>
      </c>
      <c r="H208" s="513">
        <v>8820</v>
      </c>
      <c r="I208" s="518" t="s">
        <v>3801</v>
      </c>
    </row>
    <row r="209" spans="1:9">
      <c r="A209" s="553">
        <v>38410</v>
      </c>
      <c r="B209" s="518" t="s">
        <v>1298</v>
      </c>
      <c r="C209" s="518" t="s">
        <v>2979</v>
      </c>
      <c r="D209" s="518">
        <v>1</v>
      </c>
      <c r="E209" s="518">
        <v>8400</v>
      </c>
      <c r="F209" s="505">
        <f t="shared" si="11"/>
        <v>8400</v>
      </c>
      <c r="G209" s="513">
        <v>420</v>
      </c>
      <c r="H209" s="513">
        <v>8820</v>
      </c>
      <c r="I209" s="518" t="s">
        <v>3801</v>
      </c>
    </row>
    <row r="210" spans="1:9">
      <c r="A210" s="553">
        <v>38458</v>
      </c>
      <c r="B210" s="518" t="s">
        <v>2980</v>
      </c>
      <c r="C210" s="518" t="s">
        <v>2979</v>
      </c>
      <c r="D210" s="518">
        <v>1</v>
      </c>
      <c r="E210" s="518">
        <v>8400</v>
      </c>
      <c r="F210" s="505">
        <f t="shared" si="11"/>
        <v>8400</v>
      </c>
      <c r="G210" s="513">
        <v>420</v>
      </c>
      <c r="H210" s="513">
        <v>8820</v>
      </c>
      <c r="I210" s="518" t="s">
        <v>3801</v>
      </c>
    </row>
    <row r="211" spans="1:9">
      <c r="A211" s="553">
        <v>38464</v>
      </c>
      <c r="B211" s="518" t="s">
        <v>2981</v>
      </c>
      <c r="C211" s="518" t="s">
        <v>2979</v>
      </c>
      <c r="D211" s="518">
        <v>1</v>
      </c>
      <c r="E211" s="518">
        <v>8400</v>
      </c>
      <c r="F211" s="505">
        <f t="shared" si="11"/>
        <v>8400</v>
      </c>
      <c r="G211" s="513">
        <v>420</v>
      </c>
      <c r="H211" s="513">
        <v>8820</v>
      </c>
      <c r="I211" s="518" t="s">
        <v>3801</v>
      </c>
    </row>
    <row r="212" spans="1:9">
      <c r="A212" s="553">
        <v>38497</v>
      </c>
      <c r="B212" s="518" t="s">
        <v>1302</v>
      </c>
      <c r="C212" s="518" t="s">
        <v>2979</v>
      </c>
      <c r="D212" s="518">
        <v>1</v>
      </c>
      <c r="E212" s="518">
        <v>8400</v>
      </c>
      <c r="F212" s="505">
        <f t="shared" si="11"/>
        <v>8400</v>
      </c>
      <c r="G212" s="513">
        <v>420</v>
      </c>
      <c r="H212" s="513">
        <v>8820</v>
      </c>
      <c r="I212" s="518" t="s">
        <v>3801</v>
      </c>
    </row>
    <row r="213" spans="1:9">
      <c r="A213" s="553">
        <v>38595</v>
      </c>
      <c r="B213" s="518" t="s">
        <v>2982</v>
      </c>
      <c r="C213" s="518" t="s">
        <v>2979</v>
      </c>
      <c r="D213" s="518">
        <v>1</v>
      </c>
      <c r="E213" s="518">
        <v>4200</v>
      </c>
      <c r="F213" s="505">
        <f t="shared" si="11"/>
        <v>4200</v>
      </c>
      <c r="G213" s="518">
        <v>210</v>
      </c>
      <c r="H213" s="513">
        <v>4410</v>
      </c>
      <c r="I213" s="518" t="s">
        <v>3801</v>
      </c>
    </row>
    <row r="214" spans="1:9">
      <c r="A214" s="553">
        <v>38612</v>
      </c>
      <c r="B214" s="518" t="s">
        <v>2983</v>
      </c>
      <c r="C214" s="518" t="s">
        <v>2979</v>
      </c>
      <c r="D214" s="518">
        <v>1</v>
      </c>
      <c r="E214" s="518">
        <v>4200</v>
      </c>
      <c r="F214" s="505">
        <f t="shared" si="11"/>
        <v>4200</v>
      </c>
      <c r="G214" s="518">
        <v>210</v>
      </c>
      <c r="H214" s="513">
        <v>4410</v>
      </c>
      <c r="I214" s="518" t="s">
        <v>3801</v>
      </c>
    </row>
    <row r="215" spans="1:9">
      <c r="A215" s="553"/>
      <c r="B215" s="518"/>
      <c r="C215" s="518"/>
      <c r="D215" s="518"/>
      <c r="E215" s="505" t="s">
        <v>2989</v>
      </c>
      <c r="F215" s="547">
        <f>SUM(F207:F214)</f>
        <v>58800</v>
      </c>
      <c r="G215" s="518">
        <f>SUM(G207:G214)</f>
        <v>2940</v>
      </c>
      <c r="H215" s="518">
        <f>SUM(H207:H214)</f>
        <v>61740</v>
      </c>
      <c r="I215" s="518"/>
    </row>
    <row r="216" spans="1:9">
      <c r="A216" s="553"/>
      <c r="B216" s="518"/>
      <c r="C216" s="511" t="s">
        <v>2986</v>
      </c>
      <c r="D216" s="518"/>
      <c r="E216" s="513" t="s">
        <v>2379</v>
      </c>
      <c r="F216" s="556">
        <f>F205+F215</f>
        <v>1056593.96</v>
      </c>
      <c r="G216" s="518"/>
      <c r="H216" s="518"/>
      <c r="I216" s="518"/>
    </row>
    <row r="217" spans="1:9">
      <c r="A217" s="553"/>
      <c r="B217" s="518"/>
      <c r="C217" s="518"/>
      <c r="D217" s="518"/>
      <c r="E217" s="518"/>
      <c r="F217" s="518"/>
      <c r="G217" s="518"/>
      <c r="H217" s="518"/>
      <c r="I217" s="518"/>
    </row>
    <row r="218" spans="1:9">
      <c r="A218" s="553"/>
      <c r="B218" s="518"/>
      <c r="C218" s="518"/>
      <c r="D218" s="518"/>
      <c r="E218" s="518"/>
      <c r="F218" s="518"/>
      <c r="G218" s="518"/>
      <c r="H218" s="513"/>
      <c r="I218" s="518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D11" sqref="D11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780" t="s">
        <v>17963</v>
      </c>
      <c r="B1" s="781"/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</row>
    <row r="2" spans="1:24" s="801" customFormat="1">
      <c r="A2" s="797"/>
      <c r="B2" s="798" t="s">
        <v>3803</v>
      </c>
      <c r="C2" s="825" t="s">
        <v>3400</v>
      </c>
      <c r="D2" s="818" t="s">
        <v>3804</v>
      </c>
      <c r="E2" s="815" t="s">
        <v>282</v>
      </c>
      <c r="F2" s="816" t="s">
        <v>287</v>
      </c>
      <c r="G2" s="815" t="s">
        <v>283</v>
      </c>
      <c r="H2" s="815" t="s">
        <v>284</v>
      </c>
      <c r="I2" s="815" t="s">
        <v>900</v>
      </c>
      <c r="J2" s="814" t="s">
        <v>3821</v>
      </c>
      <c r="K2" s="814" t="s">
        <v>918</v>
      </c>
      <c r="L2" s="814" t="s">
        <v>3828</v>
      </c>
      <c r="M2" s="814" t="s">
        <v>3756</v>
      </c>
      <c r="N2" s="827"/>
    </row>
    <row r="3" spans="1:24" s="801" customFormat="1">
      <c r="A3" s="811" t="s">
        <v>1752</v>
      </c>
      <c r="B3" s="798"/>
      <c r="C3" s="826">
        <v>78.004499999999993</v>
      </c>
      <c r="D3" s="819">
        <f>D21</f>
        <v>3216.2208999999998</v>
      </c>
      <c r="E3" s="821"/>
      <c r="F3" s="821"/>
      <c r="G3" s="820"/>
      <c r="H3" s="821"/>
      <c r="I3" s="821"/>
      <c r="J3" s="809"/>
      <c r="K3" s="809"/>
      <c r="L3" s="809"/>
      <c r="M3" s="809"/>
      <c r="N3" s="826"/>
      <c r="T3" s="507"/>
      <c r="V3" s="508"/>
      <c r="W3" s="508"/>
    </row>
    <row r="4" spans="1:24" s="801" customFormat="1">
      <c r="A4" s="811" t="s">
        <v>1753</v>
      </c>
      <c r="B4" s="798"/>
      <c r="C4" s="826">
        <v>7477</v>
      </c>
      <c r="D4" s="808">
        <f>D22</f>
        <v>42</v>
      </c>
      <c r="E4" s="823">
        <f>E22</f>
        <v>0</v>
      </c>
      <c r="F4" s="823">
        <f t="shared" ref="F4:M4" si="0">F22</f>
        <v>0</v>
      </c>
      <c r="G4" s="823">
        <f t="shared" si="0"/>
        <v>0</v>
      </c>
      <c r="H4" s="823">
        <f t="shared" si="0"/>
        <v>0</v>
      </c>
      <c r="I4" s="823">
        <f t="shared" si="0"/>
        <v>0</v>
      </c>
      <c r="J4" s="823">
        <f t="shared" si="0"/>
        <v>0</v>
      </c>
      <c r="K4" s="823">
        <f t="shared" si="0"/>
        <v>0</v>
      </c>
      <c r="L4" s="823">
        <f t="shared" si="0"/>
        <v>0</v>
      </c>
      <c r="M4" s="823">
        <f t="shared" si="0"/>
        <v>0</v>
      </c>
      <c r="N4" s="823"/>
      <c r="T4" s="508"/>
      <c r="V4" s="508"/>
      <c r="W4" s="508"/>
    </row>
    <row r="5" spans="1:24" s="817" customFormat="1">
      <c r="A5" s="811" t="s">
        <v>1754</v>
      </c>
      <c r="B5" s="833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823"/>
      <c r="T5" s="508"/>
      <c r="V5" s="508"/>
      <c r="W5" s="508"/>
    </row>
    <row r="6" spans="1:24" s="804" customFormat="1">
      <c r="A6" s="812" t="s">
        <v>295</v>
      </c>
      <c r="B6" s="835">
        <v>148377</v>
      </c>
      <c r="C6" s="826"/>
      <c r="D6" s="808"/>
      <c r="E6" s="103">
        <v>10</v>
      </c>
      <c r="F6" s="103">
        <v>9</v>
      </c>
      <c r="G6" s="103">
        <v>12</v>
      </c>
      <c r="H6" s="103">
        <v>13</v>
      </c>
      <c r="I6" s="103">
        <v>25</v>
      </c>
      <c r="J6" s="803">
        <v>23</v>
      </c>
      <c r="K6" s="803">
        <v>15</v>
      </c>
      <c r="L6" s="803">
        <v>7</v>
      </c>
      <c r="M6" s="803">
        <v>5</v>
      </c>
      <c r="N6" s="825"/>
    </row>
    <row r="7" spans="1:24" s="807" customFormat="1">
      <c r="A7" s="813" t="s">
        <v>2991</v>
      </c>
      <c r="B7" s="808"/>
      <c r="C7" s="826"/>
      <c r="D7" s="808">
        <v>12</v>
      </c>
      <c r="E7" s="822">
        <v>10</v>
      </c>
      <c r="F7" s="806">
        <v>9</v>
      </c>
      <c r="G7" s="806">
        <v>12</v>
      </c>
      <c r="H7" s="806">
        <v>13</v>
      </c>
      <c r="I7" s="806">
        <v>25</v>
      </c>
      <c r="J7" s="806">
        <v>23</v>
      </c>
      <c r="K7" s="806">
        <v>15</v>
      </c>
      <c r="L7" s="806">
        <v>7</v>
      </c>
      <c r="M7" s="806">
        <v>5</v>
      </c>
      <c r="N7" s="822"/>
    </row>
    <row r="8" spans="1:24" s="807" customFormat="1">
      <c r="A8" s="813" t="s">
        <v>2990</v>
      </c>
      <c r="B8" s="805">
        <f>SUM(C8:N8)</f>
        <v>148378</v>
      </c>
      <c r="C8" s="826"/>
      <c r="D8" s="808"/>
      <c r="E8" s="508">
        <v>24024</v>
      </c>
      <c r="F8" s="508">
        <v>22105</v>
      </c>
      <c r="G8" s="508">
        <v>12274</v>
      </c>
      <c r="H8" s="508">
        <v>35059</v>
      </c>
      <c r="I8" s="508">
        <v>9083</v>
      </c>
      <c r="J8" s="508">
        <v>4577</v>
      </c>
      <c r="K8" s="508">
        <v>24978</v>
      </c>
      <c r="L8" s="508">
        <v>15169</v>
      </c>
      <c r="M8" s="826">
        <v>1109</v>
      </c>
      <c r="N8" s="510"/>
      <c r="O8" s="829" t="s">
        <v>1511</v>
      </c>
      <c r="P8" s="810"/>
      <c r="Q8" s="793">
        <f>SUM(E8:N8)</f>
        <v>148378</v>
      </c>
    </row>
    <row r="9" spans="1:24" s="810" customFormat="1">
      <c r="A9" s="811" t="s">
        <v>1756</v>
      </c>
      <c r="B9" s="808"/>
      <c r="C9" s="826">
        <v>78.004499999999993</v>
      </c>
      <c r="D9" s="819">
        <v>2996.1374381341561</v>
      </c>
      <c r="E9" s="821"/>
      <c r="F9" s="821"/>
      <c r="G9" s="820"/>
      <c r="H9" s="821"/>
      <c r="I9" s="821"/>
      <c r="J9" s="809"/>
      <c r="K9" s="809"/>
      <c r="L9" s="809"/>
      <c r="M9" s="809"/>
      <c r="N9" s="826"/>
      <c r="T9" s="507"/>
      <c r="V9" s="508"/>
      <c r="W9" s="508"/>
      <c r="X9" s="508"/>
    </row>
    <row r="10" spans="1:24" s="810" customFormat="1">
      <c r="A10" s="811" t="s">
        <v>1757</v>
      </c>
      <c r="B10" s="808"/>
      <c r="C10" s="826">
        <v>7477</v>
      </c>
      <c r="D10" s="808">
        <v>38</v>
      </c>
      <c r="E10" s="823">
        <f t="shared" ref="E10:N10" si="1">E4+E6-E7</f>
        <v>0</v>
      </c>
      <c r="F10" s="823">
        <f t="shared" si="1"/>
        <v>0</v>
      </c>
      <c r="G10" s="823">
        <f t="shared" si="1"/>
        <v>0</v>
      </c>
      <c r="H10" s="823">
        <f t="shared" si="1"/>
        <v>0</v>
      </c>
      <c r="I10" s="823">
        <f t="shared" si="1"/>
        <v>0</v>
      </c>
      <c r="J10" s="823">
        <f t="shared" si="1"/>
        <v>0</v>
      </c>
      <c r="K10" s="823">
        <f t="shared" si="1"/>
        <v>0</v>
      </c>
      <c r="L10" s="823">
        <f t="shared" si="1"/>
        <v>0</v>
      </c>
      <c r="M10" s="823">
        <f t="shared" si="1"/>
        <v>0</v>
      </c>
      <c r="N10" s="823"/>
      <c r="T10" s="510"/>
      <c r="V10" s="508"/>
      <c r="W10" s="508"/>
      <c r="X10" s="508"/>
    </row>
    <row r="11" spans="1:24" s="817" customFormat="1">
      <c r="A11" s="811" t="s">
        <v>1758</v>
      </c>
      <c r="B11" s="833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823"/>
      <c r="O11" s="829" t="s">
        <v>1510</v>
      </c>
      <c r="Q11" s="801">
        <f>SUM(E11:N11)</f>
        <v>0</v>
      </c>
      <c r="T11" s="507"/>
      <c r="V11" s="508"/>
      <c r="W11" s="508"/>
      <c r="X11" s="508"/>
    </row>
    <row r="12" spans="1:24" s="801" customFormat="1">
      <c r="A12" s="797"/>
      <c r="B12" s="802"/>
      <c r="C12" s="800"/>
      <c r="D12" s="802"/>
      <c r="E12" s="799"/>
      <c r="F12" s="799"/>
      <c r="G12" s="799"/>
      <c r="H12" s="800"/>
      <c r="I12" s="800"/>
      <c r="L12" s="800"/>
      <c r="M12" s="800"/>
      <c r="N12" s="800"/>
      <c r="O12" s="800"/>
      <c r="P12" s="799"/>
      <c r="Q12" s="800"/>
      <c r="R12" s="800"/>
      <c r="S12" s="800"/>
      <c r="T12" s="510"/>
      <c r="U12" s="510"/>
      <c r="V12" s="508"/>
      <c r="W12" s="508"/>
      <c r="X12" s="508"/>
    </row>
    <row r="13" spans="1:24" s="252" customFormat="1">
      <c r="A13" s="780" t="s">
        <v>12805</v>
      </c>
      <c r="B13" s="781"/>
      <c r="C13" s="781"/>
      <c r="D13" s="781"/>
      <c r="E13" s="781"/>
      <c r="F13" s="781"/>
      <c r="G13" s="781"/>
      <c r="H13" s="781"/>
      <c r="I13" s="781"/>
      <c r="J13" s="781"/>
      <c r="K13" s="781"/>
      <c r="L13" s="781"/>
      <c r="M13" s="781"/>
      <c r="N13" s="781"/>
      <c r="O13" s="781"/>
      <c r="P13" s="781"/>
      <c r="Q13" s="781"/>
      <c r="R13" s="781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7"/>
      <c r="U15" s="508"/>
      <c r="V15" s="508"/>
      <c r="W15" s="508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8"/>
      <c r="U16" s="508"/>
      <c r="V16" s="508"/>
      <c r="W16" s="508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8"/>
      <c r="U17" s="508"/>
      <c r="V17" s="508"/>
      <c r="W17" s="508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7"/>
      <c r="U21" s="507"/>
      <c r="V21" s="508"/>
      <c r="W21" s="508"/>
      <c r="X21" s="508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N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10"/>
      <c r="U22" s="510"/>
      <c r="V22" s="508"/>
      <c r="W22" s="508"/>
      <c r="X22" s="508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7"/>
      <c r="U23" s="507"/>
      <c r="V23" s="508"/>
      <c r="W23" s="508"/>
      <c r="X23" s="508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10"/>
      <c r="U24" s="510"/>
      <c r="V24" s="508"/>
      <c r="W24" s="508"/>
      <c r="X24" s="508"/>
    </row>
    <row r="25" spans="1:24" s="252" customFormat="1">
      <c r="A25" s="780" t="s">
        <v>8392</v>
      </c>
      <c r="B25" s="781"/>
      <c r="C25" s="781"/>
      <c r="D25" s="781"/>
      <c r="E25" s="781"/>
      <c r="F25" s="781"/>
      <c r="G25" s="781"/>
      <c r="H25" s="781"/>
      <c r="I25" s="781"/>
      <c r="J25" s="781"/>
      <c r="K25" s="781"/>
      <c r="L25" s="781"/>
      <c r="M25" s="781"/>
      <c r="N25" s="781"/>
      <c r="O25" s="781"/>
      <c r="P25" s="781"/>
      <c r="Q25" s="781"/>
      <c r="R25" s="781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7"/>
      <c r="U27" s="508"/>
      <c r="V27" s="508"/>
      <c r="W27" s="508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8"/>
      <c r="U28" s="508"/>
      <c r="V28" s="508"/>
      <c r="W28" s="508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8"/>
      <c r="U29" s="508"/>
      <c r="V29" s="508"/>
      <c r="W29" s="508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7"/>
      <c r="U33" s="507"/>
      <c r="V33" s="508"/>
      <c r="W33" s="508"/>
      <c r="X33" s="508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10"/>
      <c r="U34" s="510"/>
      <c r="V34" s="508"/>
      <c r="W34" s="508"/>
      <c r="X34" s="508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7"/>
      <c r="U35" s="507"/>
      <c r="V35" s="508"/>
      <c r="W35" s="508"/>
      <c r="X35" s="508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10"/>
      <c r="U36" s="510"/>
      <c r="V36" s="508"/>
      <c r="W36" s="508"/>
      <c r="X36" s="508"/>
    </row>
    <row r="37" spans="1:24" s="252" customFormat="1">
      <c r="A37" s="780" t="s">
        <v>4831</v>
      </c>
      <c r="B37" s="781"/>
      <c r="C37" s="781"/>
      <c r="D37" s="781"/>
      <c r="E37" s="781"/>
      <c r="F37" s="781"/>
      <c r="G37" s="781"/>
      <c r="H37" s="781"/>
      <c r="I37" s="781"/>
      <c r="J37" s="781"/>
      <c r="K37" s="781"/>
      <c r="L37" s="781"/>
      <c r="M37" s="781"/>
      <c r="N37" s="781"/>
      <c r="O37" s="781"/>
      <c r="P37" s="781"/>
      <c r="Q37" s="781"/>
      <c r="R37" s="781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7"/>
      <c r="U39" s="508"/>
      <c r="V39" s="508"/>
      <c r="W39" s="508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8"/>
      <c r="U40" s="508"/>
      <c r="V40" s="508"/>
      <c r="W40" s="508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8"/>
      <c r="U41" s="508"/>
      <c r="V41" s="508"/>
      <c r="W41" s="508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7"/>
      <c r="U45" s="507"/>
      <c r="V45" s="508"/>
      <c r="W45" s="508"/>
      <c r="X45" s="508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10"/>
      <c r="U46" s="510"/>
      <c r="V46" s="508"/>
      <c r="W46" s="508"/>
      <c r="X46" s="508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7"/>
      <c r="U47" s="507"/>
      <c r="V47" s="508"/>
      <c r="W47" s="508"/>
      <c r="X47" s="508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10"/>
      <c r="U48" s="510"/>
      <c r="V48" s="508"/>
      <c r="W48" s="508"/>
      <c r="X48" s="508"/>
    </row>
    <row r="49" spans="1:24" s="252" customFormat="1">
      <c r="A49" s="780" t="s">
        <v>4451</v>
      </c>
      <c r="B49" s="781"/>
      <c r="C49" s="781"/>
      <c r="D49" s="781"/>
      <c r="E49" s="781"/>
      <c r="F49" s="781"/>
      <c r="G49" s="781"/>
      <c r="H49" s="781"/>
      <c r="I49" s="781"/>
      <c r="J49" s="781"/>
      <c r="K49" s="781"/>
      <c r="L49" s="781"/>
      <c r="M49" s="781"/>
      <c r="N49" s="781"/>
      <c r="O49" s="781"/>
      <c r="P49" s="781"/>
      <c r="Q49" s="781"/>
      <c r="R49" s="781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7"/>
      <c r="U51" s="508"/>
      <c r="V51" s="508"/>
      <c r="W51" s="508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7"/>
      <c r="U52" s="508"/>
      <c r="V52" s="508"/>
      <c r="W52" s="508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7"/>
      <c r="U53" s="508"/>
      <c r="V53" s="508"/>
      <c r="W53" s="508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10"/>
      <c r="U57" s="507"/>
      <c r="V57" s="508"/>
      <c r="W57" s="508"/>
      <c r="X57" s="508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10"/>
      <c r="U58" s="510"/>
      <c r="V58" s="508"/>
      <c r="W58" s="508"/>
      <c r="X58" s="508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10"/>
      <c r="U59" s="507"/>
      <c r="V59" s="508"/>
      <c r="W59" s="508"/>
      <c r="X59" s="508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10"/>
      <c r="V60" s="508"/>
      <c r="W60" s="508"/>
      <c r="X60" s="508"/>
    </row>
    <row r="61" spans="1:24" s="252" customFormat="1">
      <c r="A61" s="781" t="s">
        <v>2154</v>
      </c>
      <c r="B61" s="781"/>
      <c r="C61" s="781"/>
      <c r="D61" s="781"/>
      <c r="E61" s="781"/>
      <c r="F61" s="781"/>
      <c r="G61" s="781"/>
      <c r="H61" s="781"/>
      <c r="I61" s="781"/>
      <c r="J61" s="781"/>
      <c r="K61" s="781"/>
      <c r="L61" s="781"/>
      <c r="M61" s="781"/>
      <c r="N61" s="781"/>
      <c r="O61" s="781"/>
      <c r="P61" s="781"/>
      <c r="Q61" s="781"/>
      <c r="R61" s="781"/>
      <c r="U61" s="510"/>
      <c r="V61" s="508"/>
      <c r="W61" s="508"/>
      <c r="X61" s="508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10"/>
      <c r="V62" s="508"/>
      <c r="W62" s="508"/>
      <c r="X62" s="508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10"/>
      <c r="V63" s="508"/>
      <c r="W63" s="508"/>
      <c r="X63" s="508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11"/>
      <c r="V64" s="512"/>
      <c r="W64" s="513"/>
      <c r="X64" s="514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784" t="s">
        <v>1446</v>
      </c>
      <c r="B73" s="784"/>
      <c r="C73" s="784"/>
      <c r="D73" s="784"/>
      <c r="E73" s="784"/>
      <c r="F73" s="784"/>
      <c r="G73" s="784"/>
      <c r="H73" s="784"/>
      <c r="I73" s="784"/>
      <c r="J73" s="784"/>
      <c r="K73" s="784"/>
      <c r="L73" s="784"/>
      <c r="M73" s="784"/>
      <c r="N73" s="784"/>
      <c r="O73" s="784"/>
      <c r="P73" s="784"/>
      <c r="Q73" s="784"/>
      <c r="R73" s="784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786" t="s">
        <v>2786</v>
      </c>
      <c r="B85" s="786"/>
      <c r="C85" s="786"/>
      <c r="D85" s="786"/>
      <c r="E85" s="786"/>
      <c r="F85" s="786"/>
      <c r="G85" s="786"/>
      <c r="H85" s="786"/>
      <c r="I85" s="786"/>
      <c r="J85" s="786"/>
      <c r="K85" s="786"/>
      <c r="L85" s="786"/>
      <c r="M85" s="786"/>
      <c r="N85" s="786"/>
      <c r="O85" s="786"/>
      <c r="P85" s="786"/>
      <c r="Q85" s="786"/>
      <c r="R85" s="786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787" t="s">
        <v>2675</v>
      </c>
      <c r="B97" s="787"/>
      <c r="C97" s="787"/>
      <c r="D97" s="787"/>
      <c r="E97" s="787"/>
      <c r="F97" s="787"/>
      <c r="G97" s="787"/>
      <c r="H97" s="787"/>
      <c r="I97" s="787"/>
      <c r="J97" s="787"/>
      <c r="K97" s="787"/>
      <c r="L97" s="787"/>
      <c r="M97" s="787"/>
      <c r="N97" s="787"/>
      <c r="O97" s="787"/>
      <c r="P97" s="787"/>
      <c r="Q97" s="787"/>
      <c r="R97" s="787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788" t="s">
        <v>2674</v>
      </c>
      <c r="B109" s="788"/>
      <c r="C109" s="788"/>
      <c r="D109" s="788"/>
      <c r="E109" s="788"/>
      <c r="F109" s="788"/>
      <c r="G109" s="788"/>
      <c r="H109" s="788"/>
      <c r="I109" s="788"/>
      <c r="J109" s="788"/>
      <c r="K109" s="788"/>
      <c r="L109" s="788"/>
      <c r="M109" s="788"/>
      <c r="N109" s="788"/>
      <c r="O109" s="788"/>
      <c r="P109" s="788"/>
      <c r="Q109" s="788"/>
      <c r="R109" s="788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789" t="s">
        <v>2855</v>
      </c>
      <c r="B121" s="789"/>
      <c r="C121" s="789"/>
      <c r="D121" s="789"/>
      <c r="E121" s="789"/>
      <c r="F121" s="789"/>
      <c r="G121" s="789"/>
      <c r="H121" s="789"/>
      <c r="I121" s="789"/>
      <c r="J121" s="789"/>
      <c r="K121" s="789"/>
      <c r="L121" s="789"/>
      <c r="M121" s="789"/>
      <c r="N121" s="789"/>
      <c r="O121" s="789"/>
      <c r="P121" s="789"/>
      <c r="Q121" s="789"/>
      <c r="R121" s="789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781" t="s">
        <v>343</v>
      </c>
      <c r="B133" s="781"/>
      <c r="C133" s="781"/>
      <c r="D133" s="781"/>
      <c r="E133" s="781"/>
      <c r="F133" s="781"/>
      <c r="G133" s="781"/>
      <c r="H133" s="781"/>
      <c r="I133" s="781"/>
      <c r="J133" s="781"/>
      <c r="K133" s="781"/>
      <c r="L133" s="781"/>
      <c r="M133" s="781"/>
      <c r="N133" s="781"/>
      <c r="O133" s="781"/>
      <c r="P133" s="781"/>
      <c r="Q133" s="781"/>
      <c r="R133" s="781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786" t="s">
        <v>3827</v>
      </c>
      <c r="B145" s="786"/>
      <c r="C145" s="786"/>
      <c r="D145" s="786"/>
      <c r="E145" s="786"/>
      <c r="F145" s="786"/>
      <c r="G145" s="786"/>
      <c r="H145" s="786"/>
      <c r="I145" s="786"/>
      <c r="J145" s="786"/>
      <c r="K145" s="786"/>
      <c r="L145" s="786"/>
      <c r="M145" s="786"/>
      <c r="N145" s="786"/>
      <c r="O145" s="786"/>
      <c r="P145" s="786"/>
      <c r="Q145" s="786"/>
      <c r="R145" s="786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785" t="s">
        <v>838</v>
      </c>
      <c r="B157" s="785"/>
      <c r="C157" s="785"/>
      <c r="D157" s="785"/>
      <c r="E157" s="785"/>
      <c r="F157" s="785"/>
      <c r="G157" s="785"/>
      <c r="H157" s="785"/>
      <c r="I157" s="785"/>
      <c r="J157" s="785"/>
      <c r="K157" s="785"/>
      <c r="L157" s="785"/>
      <c r="M157" s="785"/>
      <c r="N157" s="785"/>
      <c r="O157" s="785"/>
      <c r="P157" s="785"/>
      <c r="Q157" s="785"/>
      <c r="R157" s="785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784" t="s">
        <v>3398</v>
      </c>
      <c r="B171" s="784"/>
      <c r="C171" s="784"/>
      <c r="D171" s="784"/>
      <c r="E171" s="784"/>
      <c r="F171" s="784"/>
      <c r="G171" s="784"/>
      <c r="H171" s="784"/>
      <c r="I171" s="784"/>
      <c r="J171" s="784"/>
      <c r="K171" s="784"/>
      <c r="L171" s="784"/>
      <c r="M171" s="784"/>
      <c r="N171" s="784"/>
      <c r="O171" s="784"/>
      <c r="P171" s="784"/>
      <c r="Q171" s="784"/>
      <c r="R171" s="784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783" t="s">
        <v>2964</v>
      </c>
      <c r="B185" s="783"/>
      <c r="C185" s="783"/>
      <c r="D185" s="783"/>
      <c r="E185" s="783"/>
      <c r="F185" s="783"/>
      <c r="G185" s="783"/>
      <c r="H185" s="783"/>
      <c r="I185" s="783"/>
      <c r="J185" s="783"/>
      <c r="K185" s="783"/>
      <c r="L185" s="783"/>
      <c r="M185" s="783"/>
      <c r="N185" s="783"/>
      <c r="O185" s="783"/>
      <c r="P185" s="783"/>
      <c r="Q185" s="783"/>
      <c r="R185" s="783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782" t="s">
        <v>2963</v>
      </c>
      <c r="B199" s="782"/>
      <c r="C199" s="782"/>
      <c r="D199" s="782"/>
      <c r="E199" s="782"/>
      <c r="F199" s="782"/>
      <c r="G199" s="782"/>
      <c r="H199" s="782"/>
      <c r="I199" s="782"/>
      <c r="J199" s="782"/>
      <c r="K199" s="782"/>
      <c r="L199" s="782"/>
      <c r="M199" s="782"/>
      <c r="N199" s="782"/>
      <c r="O199" s="782"/>
      <c r="P199" s="782"/>
      <c r="Q199" s="782"/>
      <c r="R199" s="782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1:R1"/>
    <mergeCell ref="A13:R13"/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  <mergeCell ref="A121:R121"/>
    <mergeCell ref="A25:R25"/>
    <mergeCell ref="A37:R37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H6" sqref="H6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95" t="s">
        <v>17964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95" t="s">
        <v>17965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2740455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0.93811062251814814</v>
      </c>
    </row>
    <row r="5" spans="1:9" s="106" customFormat="1">
      <c r="A5" s="105" t="s">
        <v>273</v>
      </c>
      <c r="B5" s="795" t="s">
        <v>17966</v>
      </c>
      <c r="C5" s="105"/>
      <c r="D5" s="778">
        <v>320</v>
      </c>
      <c r="E5" s="111">
        <f>F5*D5</f>
        <v>169605.05396702836</v>
      </c>
      <c r="F5" s="107">
        <f>F4</f>
        <v>530.01579364696363</v>
      </c>
      <c r="G5" s="196" t="s">
        <v>425</v>
      </c>
      <c r="H5" s="106">
        <f>D6/C6</f>
        <v>5.6529210526315801</v>
      </c>
      <c r="I5" s="135"/>
    </row>
    <row r="6" spans="1:9" s="106" customFormat="1">
      <c r="A6" s="105"/>
      <c r="B6" s="795" t="s">
        <v>17967</v>
      </c>
      <c r="C6" s="58">
        <v>38</v>
      </c>
      <c r="D6" s="105">
        <f>D4-D5</f>
        <v>214.81100000000004</v>
      </c>
      <c r="E6" s="246">
        <f>E2+E3-E5</f>
        <v>113853.22264909794</v>
      </c>
      <c r="F6" s="107">
        <f>F5</f>
        <v>530.01579364696363</v>
      </c>
      <c r="G6" s="196" t="s">
        <v>424</v>
      </c>
      <c r="H6" s="198">
        <f>E6/C6</f>
        <v>2996.1374381341561</v>
      </c>
    </row>
    <row r="7" spans="1:9" s="12" customFormat="1">
      <c r="A7" s="779"/>
      <c r="B7" s="779"/>
      <c r="C7" s="779"/>
      <c r="D7" s="779"/>
      <c r="E7" s="130"/>
      <c r="F7" s="779"/>
      <c r="G7" s="779"/>
      <c r="H7" s="779"/>
    </row>
    <row r="8" spans="1:9" s="106" customFormat="1">
      <c r="A8" s="105" t="s">
        <v>277</v>
      </c>
      <c r="B8" s="7" t="s">
        <v>12804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12803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12802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12801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8394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8395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8396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8397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" activePane="bottomLeft" state="frozen"/>
      <selection pane="bottomLeft" activeCell="Q116" sqref="Q109:Q116"/>
    </sheetView>
  </sheetViews>
  <sheetFormatPr defaultColWidth="9" defaultRowHeight="16.5"/>
  <cols>
    <col min="1" max="1" width="8.25" style="586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7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6" t="s">
        <v>2385</v>
      </c>
      <c r="C1" s="586" t="s">
        <v>4885</v>
      </c>
      <c r="D1" s="586" t="s">
        <v>474</v>
      </c>
      <c r="E1" s="589" t="s">
        <v>4887</v>
      </c>
      <c r="F1" s="586" t="s">
        <v>4886</v>
      </c>
      <c r="G1" s="230"/>
    </row>
    <row r="2" spans="1:16" s="187" customFormat="1">
      <c r="A2" s="590" t="s">
        <v>4953</v>
      </c>
      <c r="B2" s="579">
        <v>1111</v>
      </c>
      <c r="C2" t="s">
        <v>876</v>
      </c>
      <c r="D2" s="115" t="s">
        <v>4906</v>
      </c>
      <c r="E2" s="236">
        <v>52300</v>
      </c>
      <c r="F2" s="229"/>
      <c r="H2" s="587"/>
      <c r="I2" s="790" t="s">
        <v>8356</v>
      </c>
      <c r="J2" s="790"/>
      <c r="K2" s="790"/>
      <c r="L2" s="790"/>
      <c r="M2" s="790"/>
      <c r="N2" s="790"/>
      <c r="O2" s="790"/>
      <c r="P2" s="232"/>
    </row>
    <row r="3" spans="1:16" s="187" customFormat="1">
      <c r="A3" s="590" t="s">
        <v>4953</v>
      </c>
      <c r="B3" s="579">
        <v>1112</v>
      </c>
      <c r="C3" s="61" t="s">
        <v>246</v>
      </c>
      <c r="D3" s="115" t="s">
        <v>4906</v>
      </c>
      <c r="E3" s="236">
        <v>294754</v>
      </c>
      <c r="F3" s="236"/>
      <c r="H3" s="587"/>
      <c r="I3" s="579">
        <v>1111</v>
      </c>
      <c r="J3" t="s">
        <v>876</v>
      </c>
      <c r="K3" s="239">
        <f t="shared" ref="K3:K9" si="0">(SUMIF($B$2:$B$202,I3,$E$2:$E$202)-SUMIF($B$2:$B$202,I3,$F$2:$F$202))</f>
        <v>53298</v>
      </c>
      <c r="M3" s="581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90" t="s">
        <v>4953</v>
      </c>
      <c r="B4" s="579">
        <v>1112</v>
      </c>
      <c r="C4" s="166" t="s">
        <v>247</v>
      </c>
      <c r="D4" s="115" t="s">
        <v>4906</v>
      </c>
      <c r="E4" s="236">
        <v>55147</v>
      </c>
      <c r="F4" s="236"/>
      <c r="H4" s="587"/>
      <c r="I4" s="579">
        <v>1112</v>
      </c>
      <c r="J4" s="175" t="s">
        <v>4856</v>
      </c>
      <c r="K4" s="239">
        <f t="shared" si="0"/>
        <v>97144</v>
      </c>
      <c r="M4" s="581">
        <v>2131</v>
      </c>
      <c r="N4" s="300" t="s">
        <v>4888</v>
      </c>
      <c r="O4" s="239">
        <f t="shared" si="1"/>
        <v>0</v>
      </c>
    </row>
    <row r="5" spans="1:16" s="187" customFormat="1">
      <c r="A5" s="590" t="s">
        <v>4953</v>
      </c>
      <c r="B5" s="579">
        <v>1112</v>
      </c>
      <c r="C5" s="175" t="s">
        <v>4959</v>
      </c>
      <c r="D5" s="115" t="s">
        <v>4906</v>
      </c>
      <c r="E5" s="236">
        <v>2600</v>
      </c>
      <c r="F5" s="236"/>
      <c r="H5" s="587"/>
      <c r="I5" s="579">
        <v>1121</v>
      </c>
      <c r="J5" s="61" t="s">
        <v>2918</v>
      </c>
      <c r="K5" s="239">
        <f t="shared" si="0"/>
        <v>2540547</v>
      </c>
      <c r="M5" s="230">
        <v>2192</v>
      </c>
      <c r="N5" s="585" t="s">
        <v>18</v>
      </c>
      <c r="O5" s="239">
        <f t="shared" si="1"/>
        <v>0</v>
      </c>
    </row>
    <row r="6" spans="1:16">
      <c r="A6" s="590" t="s">
        <v>4953</v>
      </c>
      <c r="B6" s="579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80">
        <v>1123</v>
      </c>
      <c r="J6" s="311" t="s">
        <v>3639</v>
      </c>
      <c r="K6" s="239">
        <f t="shared" si="0"/>
        <v>177930</v>
      </c>
      <c r="L6" s="187"/>
      <c r="M6" s="581">
        <v>2194</v>
      </c>
      <c r="N6" s="311" t="s">
        <v>1216</v>
      </c>
      <c r="O6" s="239">
        <f t="shared" si="1"/>
        <v>20582</v>
      </c>
      <c r="P6" s="187"/>
    </row>
    <row r="7" spans="1:16">
      <c r="A7" s="590" t="s">
        <v>4953</v>
      </c>
      <c r="B7" s="580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8"/>
      <c r="I7" s="581">
        <v>1130</v>
      </c>
      <c r="J7" s="300" t="s">
        <v>3890</v>
      </c>
      <c r="K7" s="239">
        <f t="shared" si="0"/>
        <v>759182.89</v>
      </c>
      <c r="L7" s="187"/>
      <c r="M7" s="581">
        <v>3110</v>
      </c>
      <c r="N7" s="311" t="s">
        <v>4858</v>
      </c>
      <c r="O7" s="239">
        <f t="shared" si="1"/>
        <v>5000000</v>
      </c>
    </row>
    <row r="8" spans="1:16">
      <c r="A8" s="590" t="s">
        <v>4953</v>
      </c>
      <c r="B8" s="581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8"/>
      <c r="I8" s="581">
        <v>1194</v>
      </c>
      <c r="J8" s="300" t="s">
        <v>3799</v>
      </c>
      <c r="K8" s="239">
        <f t="shared" si="0"/>
        <v>0</v>
      </c>
      <c r="L8" s="187"/>
      <c r="M8" s="581">
        <v>3430</v>
      </c>
      <c r="N8" s="311" t="s">
        <v>4859</v>
      </c>
      <c r="O8" s="239">
        <f t="shared" si="1"/>
        <v>-1572080</v>
      </c>
    </row>
    <row r="9" spans="1:16">
      <c r="A9" s="590" t="s">
        <v>4953</v>
      </c>
      <c r="B9" s="581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81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90" t="s">
        <v>4953</v>
      </c>
      <c r="B10" s="581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4">
        <f>K10-O10</f>
        <v>0</v>
      </c>
    </row>
    <row r="11" spans="1:16">
      <c r="A11" s="590" t="s">
        <v>4953</v>
      </c>
      <c r="B11" s="581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90" t="s">
        <v>4953</v>
      </c>
      <c r="B12" s="581">
        <v>3110</v>
      </c>
      <c r="C12" s="311" t="s">
        <v>4883</v>
      </c>
      <c r="D12" s="115" t="s">
        <v>4906</v>
      </c>
      <c r="E12" s="236"/>
      <c r="F12" s="235">
        <v>5000000</v>
      </c>
      <c r="H12" s="790" t="s">
        <v>8357</v>
      </c>
      <c r="I12" s="790"/>
      <c r="J12" s="790"/>
      <c r="K12" s="790"/>
      <c r="M12" s="790" t="s">
        <v>8455</v>
      </c>
      <c r="N12" s="791"/>
      <c r="O12" s="791"/>
    </row>
    <row r="13" spans="1:16">
      <c r="A13" s="590" t="s">
        <v>4953</v>
      </c>
      <c r="B13" s="581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4">
        <f>SUM(E2:E13)-SUM(F2:F13)</f>
        <v>0</v>
      </c>
      <c r="I13" s="586">
        <v>4201</v>
      </c>
      <c r="J13" s="585" t="s">
        <v>1309</v>
      </c>
      <c r="K13" s="239">
        <f>-(SUMIF($B$2:$B$202,I13,$E$2:$E$202)-SUMIF($B$2:$B$202,I13,$F$2:$F$202))</f>
        <v>2446105</v>
      </c>
      <c r="M13" s="586"/>
      <c r="N13" s="585" t="s">
        <v>8456</v>
      </c>
      <c r="O13" s="187">
        <v>2000585</v>
      </c>
    </row>
    <row r="14" spans="1:16">
      <c r="B14" s="581"/>
      <c r="C14" s="231"/>
      <c r="D14" s="220"/>
      <c r="E14" s="236"/>
      <c r="F14" s="236"/>
      <c r="I14" s="586">
        <v>4202</v>
      </c>
      <c r="J14" s="585" t="s">
        <v>4871</v>
      </c>
      <c r="K14" s="239">
        <f>-(SUMIF($B$2:$B$202,I14,$E$2:$E$202)-SUMIF($B$2:$B$202,I14,$F$2:$F$202))</f>
        <v>0</v>
      </c>
      <c r="M14" s="586" t="s">
        <v>8459</v>
      </c>
      <c r="N14" s="585" t="s">
        <v>8461</v>
      </c>
      <c r="O14" s="187">
        <v>0</v>
      </c>
    </row>
    <row r="15" spans="1:16">
      <c r="A15" s="590" t="s">
        <v>4893</v>
      </c>
      <c r="B15" s="579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6">
        <v>4203</v>
      </c>
      <c r="J15" s="585" t="s">
        <v>4872</v>
      </c>
      <c r="K15" s="239">
        <f>-(SUMIF($B$2:$B$202,I15,$E$2:$E$202)-SUMIF($B$2:$B$202,I15,$F$2:$F$202))</f>
        <v>0</v>
      </c>
      <c r="M15" s="586" t="s">
        <v>8460</v>
      </c>
      <c r="N15" s="585" t="s">
        <v>8457</v>
      </c>
      <c r="O15" s="187">
        <v>-184280</v>
      </c>
    </row>
    <row r="16" spans="1:16">
      <c r="A16" s="590" t="s">
        <v>4893</v>
      </c>
      <c r="B16" s="579">
        <v>4201</v>
      </c>
      <c r="C16" s="259" t="s">
        <v>337</v>
      </c>
      <c r="D16" t="s">
        <v>4956</v>
      </c>
      <c r="E16" s="161"/>
      <c r="F16" s="597">
        <f>E15</f>
        <v>442260</v>
      </c>
      <c r="G16" s="187"/>
      <c r="I16" s="586"/>
      <c r="J16" s="585" t="s">
        <v>4873</v>
      </c>
      <c r="K16" s="186">
        <f>K13-K14-K15</f>
        <v>2446105</v>
      </c>
      <c r="M16" s="586" t="s">
        <v>8459</v>
      </c>
      <c r="N16" s="585" t="s">
        <v>8462</v>
      </c>
      <c r="O16" s="653">
        <v>629800</v>
      </c>
    </row>
    <row r="17" spans="1:16">
      <c r="A17" s="590" t="s">
        <v>4893</v>
      </c>
      <c r="B17" s="579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6"/>
      <c r="J17" s="585" t="s">
        <v>4874</v>
      </c>
      <c r="K17" s="186">
        <f>O24</f>
        <v>218104.11</v>
      </c>
      <c r="M17" s="586" t="s">
        <v>8460</v>
      </c>
      <c r="N17" s="585" t="s">
        <v>8458</v>
      </c>
      <c r="O17" s="653">
        <v>0</v>
      </c>
    </row>
    <row r="18" spans="1:16">
      <c r="A18" s="590" t="s">
        <v>4893</v>
      </c>
      <c r="B18" s="580">
        <v>2131</v>
      </c>
      <c r="C18" s="563" t="s">
        <v>4954</v>
      </c>
      <c r="D18" t="s">
        <v>4957</v>
      </c>
      <c r="E18" s="161"/>
      <c r="F18" s="597">
        <f>E17</f>
        <v>376740</v>
      </c>
      <c r="G18" s="187"/>
      <c r="I18" s="586"/>
      <c r="J18" s="585" t="s">
        <v>4875</v>
      </c>
      <c r="K18" s="186">
        <f>K16-K17</f>
        <v>2228000.89</v>
      </c>
      <c r="N18" s="585" t="s">
        <v>1309</v>
      </c>
      <c r="O18" s="186">
        <f>SUM(O13:O17)</f>
        <v>2446105</v>
      </c>
      <c r="P18" s="584">
        <f>K13-O18</f>
        <v>0</v>
      </c>
    </row>
    <row r="19" spans="1:16">
      <c r="A19" s="590" t="s">
        <v>4893</v>
      </c>
      <c r="B19" s="581">
        <v>5901</v>
      </c>
      <c r="C19" s="595" t="s">
        <v>3896</v>
      </c>
      <c r="D19" s="166" t="s">
        <v>8400</v>
      </c>
      <c r="E19" s="108">
        <v>218104.11</v>
      </c>
      <c r="F19" s="106"/>
      <c r="G19" s="233"/>
      <c r="I19" s="586"/>
      <c r="J19" s="585" t="s">
        <v>4876</v>
      </c>
      <c r="K19" s="609">
        <f>K18/K$16</f>
        <v>0.91083616197996409</v>
      </c>
    </row>
    <row r="20" spans="1:16">
      <c r="A20" s="590" t="s">
        <v>4893</v>
      </c>
      <c r="B20" s="581">
        <v>1130</v>
      </c>
      <c r="C20" s="151" t="s">
        <v>3897</v>
      </c>
      <c r="D20" s="166" t="s">
        <v>8400</v>
      </c>
      <c r="E20" s="108"/>
      <c r="F20" s="598">
        <f>E19</f>
        <v>218104.11</v>
      </c>
      <c r="G20" s="233"/>
      <c r="I20" s="586"/>
      <c r="J20" s="585" t="s">
        <v>4870</v>
      </c>
      <c r="K20" s="186">
        <f>SUM(K22:K31)</f>
        <v>2229029</v>
      </c>
      <c r="M20" s="790" t="s">
        <v>8358</v>
      </c>
      <c r="N20" s="791"/>
      <c r="O20" s="791"/>
    </row>
    <row r="21" spans="1:16">
      <c r="A21" s="590" t="s">
        <v>4893</v>
      </c>
      <c r="B21" s="581">
        <v>1130</v>
      </c>
      <c r="C21" s="596" t="s">
        <v>3890</v>
      </c>
      <c r="D21" s="6" t="s">
        <v>3891</v>
      </c>
      <c r="E21" s="15">
        <v>0</v>
      </c>
      <c r="F21" s="13"/>
      <c r="I21" s="586"/>
      <c r="J21" s="585" t="s">
        <v>4877</v>
      </c>
      <c r="K21" s="609">
        <f>K20/K$16</f>
        <v>0.91125646691372608</v>
      </c>
      <c r="M21" s="586"/>
      <c r="N21" s="585" t="s">
        <v>4889</v>
      </c>
      <c r="O21" s="238">
        <f>E8</f>
        <v>787357</v>
      </c>
    </row>
    <row r="22" spans="1:16">
      <c r="A22" s="590" t="s">
        <v>4893</v>
      </c>
      <c r="B22" s="581">
        <v>1130</v>
      </c>
      <c r="C22" s="596" t="s">
        <v>3892</v>
      </c>
      <c r="D22" s="166" t="s">
        <v>8402</v>
      </c>
      <c r="E22" s="197">
        <v>189930</v>
      </c>
      <c r="F22" s="16"/>
      <c r="I22" s="586">
        <v>6201</v>
      </c>
      <c r="J22" s="585" t="s">
        <v>4863</v>
      </c>
      <c r="K22" s="239">
        <f t="shared" ref="K22:K30" si="2">(SUMIF($B$2:$B$202,I22,$E$2:$E$202)-SUMIF($B$2:$B$202,I22,$F$2:$F$202))</f>
        <v>1605000</v>
      </c>
      <c r="M22" s="586">
        <v>1130</v>
      </c>
      <c r="N22" s="585" t="s">
        <v>4891</v>
      </c>
      <c r="O22" s="608">
        <v>189930</v>
      </c>
    </row>
    <row r="23" spans="1:16">
      <c r="A23" s="590" t="s">
        <v>4893</v>
      </c>
      <c r="B23" s="581">
        <v>1130</v>
      </c>
      <c r="C23" s="151" t="s">
        <v>3893</v>
      </c>
      <c r="D23" s="6" t="s">
        <v>3894</v>
      </c>
      <c r="E23" s="15"/>
      <c r="F23" s="141">
        <v>0</v>
      </c>
      <c r="I23" s="586">
        <v>6202</v>
      </c>
      <c r="J23" s="585" t="s">
        <v>2919</v>
      </c>
      <c r="K23" s="239">
        <f t="shared" si="2"/>
        <v>204000</v>
      </c>
      <c r="N23" s="585" t="s">
        <v>4890</v>
      </c>
      <c r="O23" s="608">
        <f>K7</f>
        <v>759182.89</v>
      </c>
    </row>
    <row r="24" spans="1:16">
      <c r="A24" s="590" t="s">
        <v>4893</v>
      </c>
      <c r="B24" s="581">
        <v>5201</v>
      </c>
      <c r="C24" s="195" t="s">
        <v>4955</v>
      </c>
      <c r="D24" s="6" t="s">
        <v>3895</v>
      </c>
      <c r="E24" s="15"/>
      <c r="F24" s="599">
        <f>E21+E22-F23</f>
        <v>189930</v>
      </c>
      <c r="G24" s="584">
        <f>SUM(E15:E24)-SUM(F15:F24)</f>
        <v>0</v>
      </c>
      <c r="I24" s="586">
        <v>6203</v>
      </c>
      <c r="J24" s="585" t="s">
        <v>1223</v>
      </c>
      <c r="K24" s="239">
        <f t="shared" si="2"/>
        <v>945</v>
      </c>
      <c r="N24" s="585" t="s">
        <v>4892</v>
      </c>
      <c r="O24" s="238">
        <f>O21+O22-O23</f>
        <v>218104.11</v>
      </c>
    </row>
    <row r="25" spans="1:16">
      <c r="B25" s="581"/>
      <c r="C25" s="231"/>
      <c r="D25" s="220"/>
      <c r="E25" s="236"/>
      <c r="F25" s="236"/>
      <c r="I25" s="586">
        <v>6205</v>
      </c>
      <c r="J25" s="585" t="s">
        <v>4864</v>
      </c>
      <c r="K25" s="239">
        <f t="shared" si="2"/>
        <v>6976</v>
      </c>
    </row>
    <row r="26" spans="1:16">
      <c r="A26" s="590" t="s">
        <v>4894</v>
      </c>
      <c r="B26" s="579">
        <v>1123</v>
      </c>
      <c r="C26" t="s">
        <v>3639</v>
      </c>
      <c r="D26" s="115" t="s">
        <v>4847</v>
      </c>
      <c r="E26" s="578">
        <f>F27+F28</f>
        <v>2100615</v>
      </c>
      <c r="F26" s="229"/>
      <c r="H26" s="583"/>
      <c r="I26" s="586">
        <v>6207</v>
      </c>
      <c r="J26" s="585" t="s">
        <v>4865</v>
      </c>
      <c r="K26" s="239">
        <f t="shared" si="2"/>
        <v>64396</v>
      </c>
      <c r="M26" s="790" t="s">
        <v>8453</v>
      </c>
      <c r="N26" s="790"/>
      <c r="O26" s="790"/>
    </row>
    <row r="27" spans="1:16">
      <c r="A27" s="590" t="s">
        <v>4894</v>
      </c>
      <c r="B27" s="579">
        <v>4201</v>
      </c>
      <c r="C27" s="175" t="s">
        <v>337</v>
      </c>
      <c r="D27" s="115" t="s">
        <v>4847</v>
      </c>
      <c r="E27" s="229"/>
      <c r="F27" s="236">
        <v>2000585</v>
      </c>
      <c r="I27" s="586">
        <v>6209</v>
      </c>
      <c r="J27" s="585" t="s">
        <v>4866</v>
      </c>
      <c r="K27" s="239">
        <f t="shared" si="2"/>
        <v>5191</v>
      </c>
      <c r="N27" s="585" t="s">
        <v>8454</v>
      </c>
      <c r="O27" s="653">
        <v>1625200</v>
      </c>
    </row>
    <row r="28" spans="1:16">
      <c r="A28" s="590" t="s">
        <v>4894</v>
      </c>
      <c r="B28" s="579">
        <v>2194</v>
      </c>
      <c r="C28" s="175" t="s">
        <v>244</v>
      </c>
      <c r="D28" s="115" t="s">
        <v>4847</v>
      </c>
      <c r="E28" s="229"/>
      <c r="F28" s="236">
        <v>100030</v>
      </c>
      <c r="I28" s="586">
        <v>6213</v>
      </c>
      <c r="J28" s="585" t="s">
        <v>4867</v>
      </c>
      <c r="K28" s="239">
        <f t="shared" si="2"/>
        <v>13973</v>
      </c>
      <c r="N28" s="585" t="s">
        <v>1396</v>
      </c>
      <c r="O28" s="653">
        <v>-70100</v>
      </c>
    </row>
    <row r="29" spans="1:16">
      <c r="A29" s="590" t="s">
        <v>4894</v>
      </c>
      <c r="B29" s="581">
        <v>1121</v>
      </c>
      <c r="C29" s="61" t="s">
        <v>2918</v>
      </c>
      <c r="D29" s="115" t="s">
        <v>4848</v>
      </c>
      <c r="E29" s="235">
        <v>1086120</v>
      </c>
      <c r="F29" s="232"/>
      <c r="I29" s="586">
        <v>6214</v>
      </c>
      <c r="J29" s="585" t="s">
        <v>4868</v>
      </c>
      <c r="K29" s="239">
        <f t="shared" si="2"/>
        <v>221954</v>
      </c>
      <c r="N29" s="585" t="s">
        <v>1397</v>
      </c>
      <c r="O29" s="653">
        <v>49900</v>
      </c>
    </row>
    <row r="30" spans="1:16">
      <c r="A30" s="590" t="s">
        <v>4894</v>
      </c>
      <c r="B30" s="581">
        <v>1121</v>
      </c>
      <c r="C30" s="61" t="s">
        <v>2918</v>
      </c>
      <c r="D30" s="115" t="s">
        <v>4449</v>
      </c>
      <c r="E30" s="235">
        <v>401310</v>
      </c>
      <c r="F30" s="232"/>
      <c r="I30" s="586">
        <v>6219</v>
      </c>
      <c r="J30" s="585" t="s">
        <v>2921</v>
      </c>
      <c r="K30" s="239">
        <f t="shared" si="2"/>
        <v>86400</v>
      </c>
      <c r="N30" s="585" t="s">
        <v>4863</v>
      </c>
      <c r="O30" s="186">
        <f>SUM(O27:O29)</f>
        <v>1605000</v>
      </c>
      <c r="P30" s="584">
        <f>K22-O30</f>
        <v>0</v>
      </c>
    </row>
    <row r="31" spans="1:16">
      <c r="A31" s="590" t="s">
        <v>4894</v>
      </c>
      <c r="B31" s="581">
        <v>1121</v>
      </c>
      <c r="C31" s="61" t="s">
        <v>2918</v>
      </c>
      <c r="D31" s="115" t="s">
        <v>4854</v>
      </c>
      <c r="E31" s="235">
        <v>172620</v>
      </c>
      <c r="F31" s="232"/>
      <c r="I31" s="586"/>
      <c r="J31" s="585" t="s">
        <v>4869</v>
      </c>
      <c r="K31" s="239">
        <f>SUM(O33:O35)</f>
        <v>20194</v>
      </c>
    </row>
    <row r="32" spans="1:16">
      <c r="A32" s="590" t="s">
        <v>4894</v>
      </c>
      <c r="B32" s="581">
        <v>2131</v>
      </c>
      <c r="C32" s="61" t="s">
        <v>1308</v>
      </c>
      <c r="D32" s="115" t="s">
        <v>4849</v>
      </c>
      <c r="E32" s="235">
        <v>376740</v>
      </c>
      <c r="F32" s="232"/>
      <c r="J32" s="585" t="s">
        <v>4878</v>
      </c>
      <c r="K32" s="172">
        <f>K18-K20</f>
        <v>-1028.1099999998696</v>
      </c>
      <c r="M32" s="790" t="s">
        <v>8359</v>
      </c>
      <c r="N32" s="791"/>
      <c r="O32" s="791"/>
    </row>
    <row r="33" spans="1:15">
      <c r="A33" s="590" t="s">
        <v>4894</v>
      </c>
      <c r="B33" s="581">
        <v>2131</v>
      </c>
      <c r="C33" s="240" t="s">
        <v>423</v>
      </c>
      <c r="D33" s="115" t="s">
        <v>4850</v>
      </c>
      <c r="E33" s="232"/>
      <c r="F33" s="232">
        <v>442260</v>
      </c>
      <c r="J33" s="585" t="s">
        <v>4882</v>
      </c>
      <c r="K33" s="609">
        <f>K32/K$16</f>
        <v>-4.2030493376198883E-4</v>
      </c>
      <c r="M33" s="230">
        <v>6215</v>
      </c>
      <c r="N33" s="585" t="s">
        <v>1220</v>
      </c>
      <c r="O33" s="239">
        <f>(SUMIF($B$2:$B$202,M33,$E$2:$E$202)-SUMIF($B$2:$B$202,M33,$F$2:$F$202))</f>
        <v>4647</v>
      </c>
    </row>
    <row r="34" spans="1:15">
      <c r="A34" s="590" t="s">
        <v>4894</v>
      </c>
      <c r="B34" s="579">
        <v>1123</v>
      </c>
      <c r="C34" s="240" t="s">
        <v>242</v>
      </c>
      <c r="D34" s="115" t="s">
        <v>4855</v>
      </c>
      <c r="E34" s="232"/>
      <c r="F34" s="577">
        <f>E31</f>
        <v>172620</v>
      </c>
      <c r="I34" s="586">
        <v>7101</v>
      </c>
      <c r="J34" s="585" t="s">
        <v>4879</v>
      </c>
      <c r="K34" s="239">
        <f>-(SUMIF($B$2:$B$202,I34,$E$2:$E$202)-SUMIF($B$2:$B$202,I34,$F$2:$F$202))</f>
        <v>211</v>
      </c>
      <c r="M34" s="230">
        <v>6230</v>
      </c>
      <c r="N34" s="585" t="s">
        <v>1221</v>
      </c>
      <c r="O34" s="239">
        <f>(SUMIF($B$2:$B$202,M34,$E$2:$E$202)-SUMIF($B$2:$B$202,M34,$F$2:$F$202))</f>
        <v>1087</v>
      </c>
    </row>
    <row r="35" spans="1:15">
      <c r="A35" s="590" t="s">
        <v>4894</v>
      </c>
      <c r="B35" s="579">
        <v>1123</v>
      </c>
      <c r="C35" s="240" t="s">
        <v>242</v>
      </c>
      <c r="D35" s="115" t="s">
        <v>4852</v>
      </c>
      <c r="E35" s="232"/>
      <c r="F35" s="235">
        <v>1225350</v>
      </c>
      <c r="J35" s="585" t="s">
        <v>4880</v>
      </c>
      <c r="K35" s="233">
        <f>K32+K34</f>
        <v>-817.10999999986961</v>
      </c>
      <c r="M35" s="230">
        <v>6232</v>
      </c>
      <c r="N35" s="585" t="s">
        <v>1218</v>
      </c>
      <c r="O35" s="239">
        <f>(SUMIF($B$2:$B$202,M35,$E$2:$E$202)-SUMIF($B$2:$B$202,M35,$F$2:$F$202))</f>
        <v>14460</v>
      </c>
    </row>
    <row r="36" spans="1:15">
      <c r="A36" s="590" t="s">
        <v>4894</v>
      </c>
      <c r="B36" s="579">
        <v>1123</v>
      </c>
      <c r="C36" s="240" t="s">
        <v>242</v>
      </c>
      <c r="D36" s="115" t="s">
        <v>4853</v>
      </c>
      <c r="E36" s="232"/>
      <c r="F36" s="235">
        <v>196560</v>
      </c>
      <c r="J36" s="585" t="s">
        <v>4881</v>
      </c>
      <c r="K36" s="609">
        <f>K35/(K$16+K$34)</f>
        <v>-3.3401653752003816E-4</v>
      </c>
    </row>
    <row r="37" spans="1:15">
      <c r="A37" s="590" t="s">
        <v>4894</v>
      </c>
      <c r="B37" s="580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90" t="s">
        <v>4894</v>
      </c>
      <c r="B38" s="580" t="s">
        <v>4861</v>
      </c>
      <c r="C38" s="231" t="s">
        <v>243</v>
      </c>
      <c r="D38" s="299" t="s">
        <v>4851</v>
      </c>
      <c r="E38" s="229"/>
      <c r="F38" s="578">
        <f>E37</f>
        <v>1964760</v>
      </c>
      <c r="G38" s="584">
        <f>SUM(E26:E38)-SUM(F26:F38)</f>
        <v>0</v>
      </c>
    </row>
    <row r="40" spans="1:15">
      <c r="A40" s="590" t="s">
        <v>4895</v>
      </c>
      <c r="B40" s="581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90" t="s">
        <v>4895</v>
      </c>
      <c r="B41" s="580">
        <v>1112</v>
      </c>
      <c r="C41" s="61" t="s">
        <v>247</v>
      </c>
      <c r="D41" s="299" t="s">
        <v>4907</v>
      </c>
      <c r="E41" s="236">
        <v>52920</v>
      </c>
      <c r="F41" s="236"/>
      <c r="M41" s="581"/>
      <c r="N41" s="61"/>
    </row>
    <row r="42" spans="1:15">
      <c r="A42" s="590" t="s">
        <v>4895</v>
      </c>
      <c r="B42" s="581">
        <v>6230</v>
      </c>
      <c r="C42" s="61" t="s">
        <v>1221</v>
      </c>
      <c r="D42" s="299" t="s">
        <v>4967</v>
      </c>
      <c r="E42" s="236">
        <v>165</v>
      </c>
      <c r="F42" s="187"/>
      <c r="M42" s="582"/>
      <c r="N42" s="220"/>
    </row>
    <row r="43" spans="1:15">
      <c r="A43" s="590" t="s">
        <v>4895</v>
      </c>
      <c r="B43" s="581">
        <v>6230</v>
      </c>
      <c r="C43" s="61" t="s">
        <v>1221</v>
      </c>
      <c r="D43" s="299" t="s">
        <v>4968</v>
      </c>
      <c r="E43" s="236">
        <v>65</v>
      </c>
      <c r="F43" s="187"/>
      <c r="M43" s="581"/>
      <c r="N43" s="61"/>
    </row>
    <row r="44" spans="1:15">
      <c r="A44" s="590" t="s">
        <v>4895</v>
      </c>
      <c r="B44" s="581">
        <v>1123</v>
      </c>
      <c r="C44" s="240" t="s">
        <v>242</v>
      </c>
      <c r="D44" s="299" t="s">
        <v>4907</v>
      </c>
      <c r="E44" s="229"/>
      <c r="F44" s="603">
        <f>SUM(E40:E43)</f>
        <v>620325</v>
      </c>
      <c r="G44" s="584">
        <f>SUM(E40:E44)-SUM(F40:F44)</f>
        <v>0</v>
      </c>
      <c r="M44" s="581"/>
      <c r="N44" s="61"/>
    </row>
    <row r="45" spans="1:15">
      <c r="B45" s="263"/>
      <c r="M45" s="581"/>
      <c r="N45" s="61"/>
    </row>
    <row r="46" spans="1:15">
      <c r="A46" s="590" t="s">
        <v>4896</v>
      </c>
      <c r="B46" s="582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90" t="s">
        <v>4896</v>
      </c>
      <c r="B47" s="581">
        <v>6230</v>
      </c>
      <c r="C47" s="61" t="s">
        <v>1221</v>
      </c>
      <c r="D47" s="585" t="s">
        <v>4909</v>
      </c>
      <c r="E47" s="236">
        <f>15*12</f>
        <v>180</v>
      </c>
    </row>
    <row r="48" spans="1:15">
      <c r="A48" s="590" t="s">
        <v>4896</v>
      </c>
      <c r="B48" s="581">
        <v>1112</v>
      </c>
      <c r="C48" s="61" t="s">
        <v>251</v>
      </c>
      <c r="D48" s="300" t="s">
        <v>4908</v>
      </c>
      <c r="E48" s="229"/>
      <c r="F48" s="591">
        <v>204180</v>
      </c>
    </row>
    <row r="49" spans="1:7">
      <c r="A49" s="590" t="s">
        <v>4896</v>
      </c>
      <c r="B49" s="581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90" t="s">
        <v>4896</v>
      </c>
      <c r="B50" s="581">
        <v>7101</v>
      </c>
      <c r="C50" s="186" t="s">
        <v>2788</v>
      </c>
      <c r="D50" s="61" t="s">
        <v>2787</v>
      </c>
      <c r="E50" s="229"/>
      <c r="F50" s="591">
        <f>E49</f>
        <v>129</v>
      </c>
    </row>
    <row r="51" spans="1:7">
      <c r="A51" s="590" t="s">
        <v>4896</v>
      </c>
      <c r="B51" s="581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90" t="s">
        <v>4896</v>
      </c>
      <c r="B52" s="581">
        <v>7101</v>
      </c>
      <c r="C52" s="186" t="s">
        <v>2788</v>
      </c>
      <c r="D52" s="61" t="s">
        <v>2789</v>
      </c>
      <c r="E52" s="229"/>
      <c r="F52" s="591">
        <f>E51</f>
        <v>54</v>
      </c>
    </row>
    <row r="53" spans="1:7">
      <c r="A53" s="590" t="s">
        <v>4896</v>
      </c>
      <c r="B53" s="582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90" t="s">
        <v>4896</v>
      </c>
      <c r="B54" s="582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90" t="s">
        <v>4896</v>
      </c>
      <c r="B55" s="581">
        <v>1112</v>
      </c>
      <c r="C55" s="220" t="s">
        <v>251</v>
      </c>
      <c r="D55" s="299" t="s">
        <v>4910</v>
      </c>
      <c r="E55" s="229"/>
      <c r="F55" s="591">
        <f>SUM(E53:E54)</f>
        <v>104156</v>
      </c>
    </row>
    <row r="56" spans="1:7">
      <c r="A56" s="590" t="s">
        <v>4896</v>
      </c>
      <c r="B56" s="582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90" t="s">
        <v>4896</v>
      </c>
      <c r="B57" s="581">
        <v>1112</v>
      </c>
      <c r="C57" s="61" t="s">
        <v>251</v>
      </c>
      <c r="D57" s="300" t="s">
        <v>4911</v>
      </c>
      <c r="E57" s="229"/>
      <c r="F57" s="591">
        <f>E56</f>
        <v>68694</v>
      </c>
    </row>
    <row r="58" spans="1:7">
      <c r="A58" s="590" t="s">
        <v>4896</v>
      </c>
      <c r="B58" s="582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90" t="s">
        <v>4896</v>
      </c>
      <c r="B59" s="581">
        <v>1112</v>
      </c>
      <c r="C59" s="61" t="s">
        <v>251</v>
      </c>
      <c r="D59" s="300" t="s">
        <v>4912</v>
      </c>
      <c r="E59" s="229"/>
      <c r="F59" s="591">
        <f>E58</f>
        <v>49104</v>
      </c>
      <c r="G59" s="584">
        <f>SUM(E46:E59)-SUM(F46:F59)</f>
        <v>0</v>
      </c>
    </row>
    <row r="60" spans="1:7">
      <c r="B60" s="263"/>
      <c r="C60" s="151"/>
    </row>
    <row r="61" spans="1:7">
      <c r="A61" s="590" t="s">
        <v>4897</v>
      </c>
      <c r="B61" s="580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90" t="s">
        <v>4897</v>
      </c>
      <c r="B62" s="581">
        <v>7101</v>
      </c>
      <c r="C62" s="186" t="s">
        <v>2788</v>
      </c>
      <c r="D62" s="61" t="s">
        <v>3757</v>
      </c>
      <c r="E62" s="229"/>
      <c r="F62" s="591">
        <f>E61</f>
        <v>28</v>
      </c>
    </row>
    <row r="63" spans="1:7">
      <c r="A63" s="590" t="s">
        <v>4897</v>
      </c>
      <c r="B63" s="582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90" t="s">
        <v>4897</v>
      </c>
      <c r="B64" s="582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90" t="s">
        <v>4897</v>
      </c>
      <c r="B65" s="581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90" t="s">
        <v>4897</v>
      </c>
      <c r="B66" s="582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90" t="s">
        <v>4897</v>
      </c>
      <c r="B67" s="582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90" t="s">
        <v>4897</v>
      </c>
      <c r="B68" s="581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90" t="s">
        <v>4897</v>
      </c>
      <c r="B69" s="582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90" t="s">
        <v>4897</v>
      </c>
      <c r="B70" s="581">
        <v>1112</v>
      </c>
      <c r="C70" s="61" t="s">
        <v>251</v>
      </c>
      <c r="D70" s="134" t="s">
        <v>464</v>
      </c>
      <c r="E70" s="237"/>
      <c r="F70" s="592">
        <f>E69</f>
        <v>30000</v>
      </c>
      <c r="G70" s="584">
        <f>SUM(E61:E70)-SUM(F61:F70)</f>
        <v>0</v>
      </c>
    </row>
    <row r="71" spans="1:7">
      <c r="B71" s="263"/>
      <c r="C71" s="151"/>
    </row>
    <row r="72" spans="1:7">
      <c r="A72" s="590" t="s">
        <v>4898</v>
      </c>
      <c r="B72" s="582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90" t="s">
        <v>4898</v>
      </c>
      <c r="B73" s="582">
        <v>6201</v>
      </c>
      <c r="C73" s="134" t="s">
        <v>2920</v>
      </c>
      <c r="D73" s="557" t="s">
        <v>4915</v>
      </c>
      <c r="E73" s="239">
        <v>179900</v>
      </c>
      <c r="F73" s="236"/>
    </row>
    <row r="74" spans="1:7">
      <c r="A74" s="590" t="s">
        <v>4898</v>
      </c>
      <c r="B74" s="582">
        <v>6201</v>
      </c>
      <c r="C74" s="134" t="s">
        <v>605</v>
      </c>
      <c r="D74" s="557" t="s">
        <v>4916</v>
      </c>
      <c r="E74" s="239"/>
      <c r="F74" s="239">
        <v>200100</v>
      </c>
    </row>
    <row r="75" spans="1:7">
      <c r="A75" s="590" t="s">
        <v>4898</v>
      </c>
      <c r="B75" s="581">
        <v>2123</v>
      </c>
      <c r="C75" s="61" t="s">
        <v>595</v>
      </c>
      <c r="D75" s="134" t="s">
        <v>4917</v>
      </c>
      <c r="E75" s="237"/>
      <c r="F75" s="592">
        <f>E72+E73-F74</f>
        <v>1605000</v>
      </c>
    </row>
    <row r="76" spans="1:7">
      <c r="A76" s="590" t="s">
        <v>4898</v>
      </c>
      <c r="B76" s="582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90" t="s">
        <v>4898</v>
      </c>
      <c r="B77" s="581">
        <v>2123</v>
      </c>
      <c r="C77" s="61" t="s">
        <v>595</v>
      </c>
      <c r="D77" s="134" t="s">
        <v>4918</v>
      </c>
      <c r="F77" s="591">
        <f>E76</f>
        <v>43200</v>
      </c>
    </row>
    <row r="78" spans="1:7">
      <c r="A78" s="590" t="s">
        <v>4898</v>
      </c>
      <c r="B78" s="582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90" t="s">
        <v>4898</v>
      </c>
      <c r="B79" s="581">
        <v>2123</v>
      </c>
      <c r="C79" s="61" t="s">
        <v>595</v>
      </c>
      <c r="D79" s="134" t="s">
        <v>4919</v>
      </c>
      <c r="E79" s="237"/>
      <c r="F79" s="591">
        <f>E78</f>
        <v>43200</v>
      </c>
    </row>
    <row r="80" spans="1:7">
      <c r="A80" s="590" t="s">
        <v>4898</v>
      </c>
      <c r="B80" s="581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90" t="s">
        <v>4898</v>
      </c>
      <c r="B81" s="581">
        <v>1112</v>
      </c>
      <c r="C81" s="61" t="s">
        <v>251</v>
      </c>
      <c r="D81" s="134" t="s">
        <v>4920</v>
      </c>
      <c r="E81" s="237"/>
      <c r="F81" s="592">
        <f>E80</f>
        <v>1279528</v>
      </c>
    </row>
    <row r="82" spans="1:7">
      <c r="A82" s="590" t="s">
        <v>4898</v>
      </c>
      <c r="B82" s="581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90" t="s">
        <v>4898</v>
      </c>
      <c r="B83" s="581">
        <v>1112</v>
      </c>
      <c r="C83" s="166" t="s">
        <v>4460</v>
      </c>
      <c r="D83" s="134" t="s">
        <v>4952</v>
      </c>
      <c r="E83" s="237"/>
      <c r="F83" s="592">
        <f>E82</f>
        <v>30000</v>
      </c>
      <c r="G83" s="584">
        <f>SUM(E72:E83)-SUM(F72:F83)</f>
        <v>0</v>
      </c>
    </row>
    <row r="84" spans="1:7">
      <c r="B84" s="263"/>
      <c r="C84" s="151"/>
    </row>
    <row r="85" spans="1:7">
      <c r="A85" s="590" t="s">
        <v>4899</v>
      </c>
      <c r="B85" s="581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90" t="s">
        <v>4899</v>
      </c>
      <c r="B86" s="582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90" t="s">
        <v>4899</v>
      </c>
      <c r="B87" s="582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90" t="s">
        <v>4899</v>
      </c>
      <c r="B88" s="580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90" t="s">
        <v>4899</v>
      </c>
      <c r="B89" s="581">
        <v>1112</v>
      </c>
      <c r="C89" s="61" t="s">
        <v>251</v>
      </c>
      <c r="D89" s="300" t="s">
        <v>4951</v>
      </c>
      <c r="E89" s="229"/>
      <c r="F89" s="591">
        <f>E88</f>
        <v>66355</v>
      </c>
    </row>
    <row r="90" spans="1:7">
      <c r="A90" s="590" t="s">
        <v>4899</v>
      </c>
      <c r="B90" s="580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90" t="s">
        <v>4899</v>
      </c>
      <c r="B91" s="581">
        <v>1112</v>
      </c>
      <c r="C91" s="166" t="s">
        <v>4460</v>
      </c>
      <c r="D91" s="300" t="s">
        <v>4950</v>
      </c>
      <c r="E91" s="229"/>
      <c r="F91" s="591">
        <f>E90</f>
        <v>38571</v>
      </c>
      <c r="G91" s="584">
        <f>SUM(E85:E91)-SUM(F85:F91)</f>
        <v>0</v>
      </c>
    </row>
    <row r="92" spans="1:7">
      <c r="B92" s="263"/>
      <c r="C92" s="151"/>
    </row>
    <row r="93" spans="1:7">
      <c r="A93" s="590" t="s">
        <v>4900</v>
      </c>
      <c r="B93" s="582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90" t="s">
        <v>4900</v>
      </c>
      <c r="B94" s="582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90" t="s">
        <v>4900</v>
      </c>
      <c r="B95" s="582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90" t="s">
        <v>4900</v>
      </c>
      <c r="B96" s="582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90" t="s">
        <v>4900</v>
      </c>
      <c r="B97" s="582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90" t="s">
        <v>4900</v>
      </c>
      <c r="B98" s="581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90" t="s">
        <v>4900</v>
      </c>
      <c r="B99" s="581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90" t="s">
        <v>4900</v>
      </c>
      <c r="B100" s="581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90" t="s">
        <v>4900</v>
      </c>
      <c r="B101" s="582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90" t="s">
        <v>4900</v>
      </c>
      <c r="B102" s="582">
        <v>1111</v>
      </c>
      <c r="C102" s="61" t="s">
        <v>602</v>
      </c>
      <c r="D102" s="244" t="s">
        <v>603</v>
      </c>
      <c r="E102" s="237"/>
      <c r="F102" s="592">
        <f>SUM(E93:E101)</f>
        <v>29002</v>
      </c>
      <c r="G102" s="584">
        <f>SUM(E93:E102)-SUM(F93:F102)</f>
        <v>0</v>
      </c>
    </row>
    <row r="103" spans="1:7">
      <c r="B103" s="263"/>
      <c r="C103" s="151"/>
    </row>
    <row r="104" spans="1:7">
      <c r="A104" s="590" t="s">
        <v>4901</v>
      </c>
      <c r="B104" s="582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90" t="s">
        <v>4901</v>
      </c>
      <c r="B105" s="582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90" t="s">
        <v>4901</v>
      </c>
      <c r="B106" s="582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90" t="s">
        <v>4901</v>
      </c>
      <c r="B107" s="582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90" t="s">
        <v>4901</v>
      </c>
      <c r="B108" s="582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90" t="s">
        <v>4901</v>
      </c>
      <c r="B109" s="582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90" t="s">
        <v>4901</v>
      </c>
      <c r="B110" s="582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90" t="s">
        <v>4901</v>
      </c>
      <c r="B111" s="581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90" t="s">
        <v>4901</v>
      </c>
      <c r="B112" s="581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90" t="s">
        <v>4901</v>
      </c>
      <c r="B113" s="581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90" t="s">
        <v>4901</v>
      </c>
      <c r="B114" s="581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90" t="s">
        <v>4901</v>
      </c>
      <c r="B115" s="581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90" t="s">
        <v>4901</v>
      </c>
      <c r="B116" s="581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90" t="s">
        <v>4901</v>
      </c>
      <c r="B117" s="581">
        <v>1112</v>
      </c>
      <c r="C117" s="61" t="s">
        <v>251</v>
      </c>
      <c r="D117" s="244" t="s">
        <v>4933</v>
      </c>
      <c r="E117" s="237"/>
      <c r="F117" s="233">
        <v>221376</v>
      </c>
      <c r="G117" s="584">
        <f>SUM(E104:E117)-SUM(F104:F117)</f>
        <v>0</v>
      </c>
    </row>
    <row r="118" spans="1:7">
      <c r="B118" s="263"/>
      <c r="C118" s="151"/>
      <c r="F118" s="233"/>
    </row>
    <row r="119" spans="1:7">
      <c r="A119" s="590" t="s">
        <v>4902</v>
      </c>
      <c r="B119" s="582">
        <v>2192</v>
      </c>
      <c r="C119" s="300" t="s">
        <v>1214</v>
      </c>
      <c r="D119" s="593" t="s">
        <v>4937</v>
      </c>
      <c r="E119" s="236">
        <v>50000</v>
      </c>
      <c r="F119" s="237"/>
    </row>
    <row r="120" spans="1:7">
      <c r="A120" s="590" t="s">
        <v>4902</v>
      </c>
      <c r="B120" s="581">
        <v>1112</v>
      </c>
      <c r="C120" s="115" t="s">
        <v>4461</v>
      </c>
      <c r="D120" s="593" t="s">
        <v>4949</v>
      </c>
      <c r="E120" s="236"/>
      <c r="F120" s="591">
        <f>E119</f>
        <v>50000</v>
      </c>
    </row>
    <row r="121" spans="1:7">
      <c r="A121" s="590" t="s">
        <v>4902</v>
      </c>
      <c r="B121" s="582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90" t="s">
        <v>4902</v>
      </c>
      <c r="B122" s="582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90" t="s">
        <v>4902</v>
      </c>
      <c r="B123" s="582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90" t="s">
        <v>4902</v>
      </c>
      <c r="B124" s="582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90" t="s">
        <v>4902</v>
      </c>
      <c r="B125" s="582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90" t="s">
        <v>4902</v>
      </c>
      <c r="B126" s="582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90" t="s">
        <v>4902</v>
      </c>
      <c r="B127" s="582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90" t="s">
        <v>4902</v>
      </c>
      <c r="B128" s="582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90" t="s">
        <v>4902</v>
      </c>
      <c r="B129" s="582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90" t="s">
        <v>4902</v>
      </c>
      <c r="B130" s="582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90" t="s">
        <v>4902</v>
      </c>
      <c r="B131" s="582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90" t="s">
        <v>4902</v>
      </c>
      <c r="B132" s="581">
        <v>1112</v>
      </c>
      <c r="C132" s="115" t="s">
        <v>4461</v>
      </c>
      <c r="D132" s="314" t="s">
        <v>465</v>
      </c>
      <c r="E132" s="236"/>
      <c r="F132" s="594">
        <f>SUM(E121:E129)-SUM(F130:F131)</f>
        <v>622915</v>
      </c>
      <c r="G132" s="584">
        <f>SUM(E119:E132)-SUM(F119:F132)</f>
        <v>0</v>
      </c>
    </row>
    <row r="133" spans="1:7">
      <c r="B133" s="263"/>
      <c r="C133" s="151"/>
    </row>
    <row r="134" spans="1:7">
      <c r="A134" s="590" t="s">
        <v>4903</v>
      </c>
      <c r="B134" s="581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90" t="s">
        <v>4903</v>
      </c>
      <c r="B135" s="582">
        <v>2192</v>
      </c>
      <c r="C135" s="220" t="s">
        <v>599</v>
      </c>
      <c r="D135" s="244" t="s">
        <v>2508</v>
      </c>
      <c r="E135" s="236"/>
      <c r="F135" s="591">
        <f>E134</f>
        <v>710400</v>
      </c>
    </row>
    <row r="136" spans="1:7">
      <c r="A136" s="590" t="s">
        <v>4903</v>
      </c>
      <c r="B136" s="581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90" t="s">
        <v>4903</v>
      </c>
      <c r="B137" s="582">
        <v>2192</v>
      </c>
      <c r="C137" s="220" t="s">
        <v>599</v>
      </c>
      <c r="D137" s="244" t="s">
        <v>4465</v>
      </c>
      <c r="E137" s="236"/>
      <c r="F137" s="591">
        <f>E136</f>
        <v>43200</v>
      </c>
    </row>
    <row r="138" spans="1:7">
      <c r="A138" s="590" t="s">
        <v>4903</v>
      </c>
      <c r="B138" s="582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90" t="s">
        <v>4903</v>
      </c>
      <c r="B139" s="581">
        <v>2123</v>
      </c>
      <c r="C139" s="115" t="s">
        <v>4466</v>
      </c>
      <c r="D139" s="244" t="s">
        <v>4467</v>
      </c>
      <c r="E139" s="236"/>
      <c r="F139" s="591">
        <f>E138</f>
        <v>400000</v>
      </c>
    </row>
    <row r="140" spans="1:7">
      <c r="A140" s="590" t="s">
        <v>4903</v>
      </c>
      <c r="B140" s="581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90" t="s">
        <v>4903</v>
      </c>
      <c r="B141" s="582">
        <v>2192</v>
      </c>
      <c r="C141" s="115" t="s">
        <v>599</v>
      </c>
      <c r="D141" s="244" t="s">
        <v>4979</v>
      </c>
      <c r="E141" s="236"/>
      <c r="F141" s="591">
        <f>E140</f>
        <v>130000</v>
      </c>
    </row>
    <row r="142" spans="1:7">
      <c r="A142" s="590" t="s">
        <v>4903</v>
      </c>
      <c r="B142" s="582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90" t="s">
        <v>4903</v>
      </c>
      <c r="B143" s="581">
        <v>2123</v>
      </c>
      <c r="C143" s="299" t="s">
        <v>595</v>
      </c>
      <c r="D143" s="244" t="s">
        <v>4971</v>
      </c>
      <c r="E143" s="236"/>
      <c r="F143" s="591">
        <f>E142</f>
        <v>31528</v>
      </c>
      <c r="G143" s="584">
        <f>SUM(E134:E143)-SUM(F134:F143)</f>
        <v>0</v>
      </c>
    </row>
    <row r="144" spans="1:7">
      <c r="B144" s="263"/>
      <c r="C144" s="151"/>
    </row>
    <row r="145" spans="1:7">
      <c r="A145" s="590" t="s">
        <v>4904</v>
      </c>
      <c r="B145" s="582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90" t="s">
        <v>4904</v>
      </c>
      <c r="B146" s="579">
        <v>4201</v>
      </c>
      <c r="C146" s="259" t="s">
        <v>337</v>
      </c>
      <c r="D146" t="s">
        <v>4958</v>
      </c>
      <c r="E146" s="161"/>
      <c r="F146" s="597">
        <f>E145</f>
        <v>380000</v>
      </c>
      <c r="G146" s="187"/>
    </row>
    <row r="147" spans="1:7">
      <c r="A147" s="590" t="s">
        <v>4904</v>
      </c>
      <c r="B147" s="582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90" t="s">
        <v>4904</v>
      </c>
      <c r="B148" s="581">
        <v>1121</v>
      </c>
      <c r="C148" s="563" t="s">
        <v>243</v>
      </c>
      <c r="D148" s="244" t="s">
        <v>4960</v>
      </c>
      <c r="E148" s="309"/>
      <c r="F148" s="597">
        <f>E147</f>
        <v>508214</v>
      </c>
    </row>
    <row r="149" spans="1:7">
      <c r="A149" s="590" t="s">
        <v>4904</v>
      </c>
      <c r="B149" s="581">
        <v>1121</v>
      </c>
      <c r="C149" s="563" t="s">
        <v>2918</v>
      </c>
      <c r="D149" s="244" t="s">
        <v>4973</v>
      </c>
      <c r="E149" s="237">
        <v>1111842</v>
      </c>
      <c r="F149" s="233"/>
    </row>
    <row r="150" spans="1:7">
      <c r="A150" s="590" t="s">
        <v>4904</v>
      </c>
      <c r="B150" s="582">
        <v>2192</v>
      </c>
      <c r="C150" s="115" t="s">
        <v>599</v>
      </c>
      <c r="D150" s="244" t="s">
        <v>4973</v>
      </c>
      <c r="E150" s="309"/>
      <c r="F150" s="597">
        <f>E149</f>
        <v>1111842</v>
      </c>
    </row>
    <row r="151" spans="1:7">
      <c r="A151" s="590" t="s">
        <v>4904</v>
      </c>
      <c r="B151" s="582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90" t="s">
        <v>4904</v>
      </c>
      <c r="B152" s="582">
        <v>1194</v>
      </c>
      <c r="C152" s="300" t="s">
        <v>596</v>
      </c>
      <c r="D152" s="134" t="s">
        <v>4978</v>
      </c>
      <c r="E152" s="236"/>
      <c r="F152" s="597">
        <f>E151</f>
        <v>160</v>
      </c>
      <c r="G152" s="187"/>
    </row>
    <row r="153" spans="1:7">
      <c r="A153" s="590" t="s">
        <v>4904</v>
      </c>
      <c r="B153" s="582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90" t="s">
        <v>4904</v>
      </c>
      <c r="B154" s="579">
        <v>1123</v>
      </c>
      <c r="C154" s="311" t="s">
        <v>242</v>
      </c>
      <c r="D154" s="115" t="s">
        <v>4839</v>
      </c>
      <c r="E154" s="232"/>
      <c r="F154" s="607">
        <f>E153</f>
        <v>2625</v>
      </c>
      <c r="G154" s="584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O18" sqref="O18"/>
    </sheetView>
  </sheetViews>
  <sheetFormatPr defaultColWidth="9" defaultRowHeight="16.5"/>
  <cols>
    <col min="1" max="1" width="8.25" style="586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7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6" t="s">
        <v>2385</v>
      </c>
      <c r="C1" s="586" t="s">
        <v>4885</v>
      </c>
      <c r="D1" s="586" t="s">
        <v>474</v>
      </c>
      <c r="E1" s="589" t="s">
        <v>4887</v>
      </c>
      <c r="F1" s="586" t="s">
        <v>4886</v>
      </c>
      <c r="G1" s="230"/>
    </row>
    <row r="2" spans="1:16" s="187" customFormat="1">
      <c r="A2" s="590" t="s">
        <v>8360</v>
      </c>
      <c r="B2" s="579">
        <v>1111</v>
      </c>
      <c r="C2" t="s">
        <v>876</v>
      </c>
      <c r="D2" s="115" t="s">
        <v>8530</v>
      </c>
      <c r="E2" s="236">
        <v>53298</v>
      </c>
      <c r="F2" s="229"/>
      <c r="H2" s="587"/>
      <c r="I2" s="790" t="s">
        <v>8504</v>
      </c>
      <c r="J2" s="790"/>
      <c r="K2" s="790"/>
      <c r="L2" s="790"/>
      <c r="M2" s="790"/>
      <c r="N2" s="790"/>
      <c r="O2" s="790"/>
      <c r="P2" s="232"/>
    </row>
    <row r="3" spans="1:16" s="187" customFormat="1">
      <c r="A3" s="590" t="s">
        <v>8360</v>
      </c>
      <c r="B3" s="579">
        <v>1112</v>
      </c>
      <c r="C3" s="61" t="s">
        <v>246</v>
      </c>
      <c r="D3" s="115" t="s">
        <v>8530</v>
      </c>
      <c r="E3" s="236">
        <v>55020</v>
      </c>
      <c r="F3" s="236"/>
      <c r="H3" s="587"/>
      <c r="I3" s="579">
        <v>1111</v>
      </c>
      <c r="J3" t="s">
        <v>876</v>
      </c>
      <c r="K3" s="239">
        <f t="shared" ref="K3:K9" si="0">(SUMIF($B$2:$B$196,I3,$E$2:$E$196)-SUMIF($B$2:$B$196,I3,$F$2:$F$196))</f>
        <v>53058</v>
      </c>
      <c r="M3" s="581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90" t="s">
        <v>8360</v>
      </c>
      <c r="B4" s="579">
        <v>1112</v>
      </c>
      <c r="C4" s="166" t="s">
        <v>247</v>
      </c>
      <c r="D4" s="115" t="s">
        <v>8530</v>
      </c>
      <c r="E4" s="236">
        <v>39524</v>
      </c>
      <c r="F4" s="236"/>
      <c r="H4" s="587"/>
      <c r="I4" s="579">
        <v>1112</v>
      </c>
      <c r="J4" s="175" t="s">
        <v>4856</v>
      </c>
      <c r="K4" s="239">
        <f t="shared" si="0"/>
        <v>213913</v>
      </c>
      <c r="M4" s="582">
        <v>2131</v>
      </c>
      <c r="N4" s="299" t="s">
        <v>4888</v>
      </c>
      <c r="O4" s="239">
        <f t="shared" si="1"/>
        <v>0</v>
      </c>
    </row>
    <row r="5" spans="1:16" s="187" customFormat="1">
      <c r="A5" s="590" t="s">
        <v>8360</v>
      </c>
      <c r="B5" s="579">
        <v>1112</v>
      </c>
      <c r="C5" s="175" t="s">
        <v>4959</v>
      </c>
      <c r="D5" s="115" t="s">
        <v>8530</v>
      </c>
      <c r="E5" s="236">
        <v>2600</v>
      </c>
      <c r="F5" s="236"/>
      <c r="H5" s="587"/>
      <c r="I5" s="579">
        <v>1121</v>
      </c>
      <c r="J5" s="61" t="s">
        <v>2918</v>
      </c>
      <c r="K5" s="239">
        <f t="shared" si="0"/>
        <v>2028644</v>
      </c>
      <c r="M5" s="651">
        <v>2192</v>
      </c>
      <c r="N5" s="314" t="s">
        <v>18</v>
      </c>
      <c r="O5" s="239">
        <f t="shared" si="1"/>
        <v>0</v>
      </c>
    </row>
    <row r="6" spans="1:16">
      <c r="A6" s="590" t="s">
        <v>8360</v>
      </c>
      <c r="B6" s="579">
        <v>1121</v>
      </c>
      <c r="C6" s="61" t="s">
        <v>2918</v>
      </c>
      <c r="D6" s="115" t="s">
        <v>8530</v>
      </c>
      <c r="E6" s="236">
        <v>2540547</v>
      </c>
      <c r="F6" s="236"/>
      <c r="G6" s="187"/>
      <c r="I6" s="580">
        <v>1123</v>
      </c>
      <c r="J6" s="311" t="s">
        <v>3639</v>
      </c>
      <c r="K6" s="239">
        <f t="shared" si="0"/>
        <v>499380</v>
      </c>
      <c r="L6" s="187"/>
      <c r="M6" s="582">
        <v>2194</v>
      </c>
      <c r="N6" s="652" t="s">
        <v>1216</v>
      </c>
      <c r="O6" s="239">
        <f t="shared" si="1"/>
        <v>37362</v>
      </c>
      <c r="P6" s="187"/>
    </row>
    <row r="7" spans="1:16">
      <c r="A7" s="590" t="s">
        <v>8360</v>
      </c>
      <c r="B7" s="580">
        <v>1123</v>
      </c>
      <c r="C7" s="311" t="s">
        <v>3639</v>
      </c>
      <c r="D7" s="115" t="s">
        <v>8530</v>
      </c>
      <c r="E7" s="236">
        <v>177930</v>
      </c>
      <c r="F7" s="232"/>
      <c r="G7" s="187"/>
      <c r="H7" s="588"/>
      <c r="I7" s="581">
        <v>1130</v>
      </c>
      <c r="J7" s="300" t="s">
        <v>3890</v>
      </c>
      <c r="K7" s="239">
        <f t="shared" si="0"/>
        <v>718693.74</v>
      </c>
      <c r="L7" s="187"/>
      <c r="M7" s="582">
        <v>3110</v>
      </c>
      <c r="N7" s="652" t="s">
        <v>4858</v>
      </c>
      <c r="O7" s="239">
        <f t="shared" si="1"/>
        <v>5000000</v>
      </c>
    </row>
    <row r="8" spans="1:16">
      <c r="A8" s="590" t="s">
        <v>8360</v>
      </c>
      <c r="B8" s="581">
        <v>1130</v>
      </c>
      <c r="C8" s="300" t="s">
        <v>3890</v>
      </c>
      <c r="D8" s="115" t="s">
        <v>8530</v>
      </c>
      <c r="E8" s="236">
        <v>759183</v>
      </c>
      <c r="F8" s="232"/>
      <c r="G8" s="233"/>
      <c r="H8" s="588"/>
      <c r="I8" s="581">
        <v>1194</v>
      </c>
      <c r="J8" s="300" t="s">
        <v>3799</v>
      </c>
      <c r="K8" s="239">
        <f t="shared" si="0"/>
        <v>0</v>
      </c>
      <c r="L8" s="187"/>
      <c r="M8" s="582">
        <v>3430</v>
      </c>
      <c r="N8" s="652" t="s">
        <v>4859</v>
      </c>
      <c r="O8" s="239">
        <f t="shared" si="1"/>
        <v>-1572897</v>
      </c>
    </row>
    <row r="9" spans="1:16">
      <c r="A9" s="590" t="s">
        <v>8360</v>
      </c>
      <c r="B9" s="581">
        <v>1901</v>
      </c>
      <c r="C9" s="300" t="s">
        <v>4857</v>
      </c>
      <c r="D9" s="115" t="s">
        <v>8530</v>
      </c>
      <c r="E9" s="236">
        <v>30000</v>
      </c>
      <c r="F9" s="232"/>
      <c r="G9" s="233"/>
      <c r="H9" s="588"/>
      <c r="I9" s="581">
        <v>1901</v>
      </c>
      <c r="J9" s="300" t="s">
        <v>4857</v>
      </c>
      <c r="K9" s="239">
        <f t="shared" si="0"/>
        <v>30000</v>
      </c>
      <c r="L9" s="187"/>
      <c r="M9" s="582">
        <v>3432</v>
      </c>
      <c r="N9" s="652" t="s">
        <v>8506</v>
      </c>
      <c r="O9" s="239">
        <v>-1569812</v>
      </c>
    </row>
    <row r="10" spans="1:16">
      <c r="A10" s="590" t="s">
        <v>8360</v>
      </c>
      <c r="B10" s="581">
        <v>2123</v>
      </c>
      <c r="C10" s="300" t="s">
        <v>595</v>
      </c>
      <c r="D10" s="115" t="s">
        <v>8530</v>
      </c>
      <c r="E10" s="236"/>
      <c r="F10" s="236">
        <v>210417</v>
      </c>
      <c r="H10" s="588"/>
      <c r="I10" s="581"/>
      <c r="J10" s="300"/>
      <c r="K10" s="239"/>
      <c r="L10" s="187"/>
      <c r="M10" s="582">
        <v>3433</v>
      </c>
      <c r="N10" s="652" t="s">
        <v>8507</v>
      </c>
      <c r="O10" s="239">
        <f>O8-O9</f>
        <v>-3085</v>
      </c>
    </row>
    <row r="11" spans="1:16">
      <c r="A11" s="590" t="s">
        <v>8360</v>
      </c>
      <c r="B11" s="581">
        <v>2194</v>
      </c>
      <c r="C11" s="311" t="s">
        <v>244</v>
      </c>
      <c r="D11" s="115" t="s">
        <v>8530</v>
      </c>
      <c r="E11" s="236"/>
      <c r="F11" s="236">
        <v>20582</v>
      </c>
      <c r="L11" s="187"/>
      <c r="M11" s="336">
        <v>3440</v>
      </c>
      <c r="N11" s="652" t="s">
        <v>4862</v>
      </c>
      <c r="O11" s="239">
        <f>K36</f>
        <v>-538.25999999977648</v>
      </c>
    </row>
    <row r="12" spans="1:16">
      <c r="A12" s="590" t="s">
        <v>8360</v>
      </c>
      <c r="B12" s="581">
        <v>3110</v>
      </c>
      <c r="C12" s="311" t="s">
        <v>4883</v>
      </c>
      <c r="D12" s="115" t="s">
        <v>8530</v>
      </c>
      <c r="E12" s="236"/>
      <c r="F12" s="235">
        <v>5000000</v>
      </c>
      <c r="I12" s="586">
        <v>1000</v>
      </c>
      <c r="J12" s="300" t="s">
        <v>8505</v>
      </c>
      <c r="K12" s="232">
        <f>SUM(K3:K11)</f>
        <v>3543688.74</v>
      </c>
      <c r="L12" s="187"/>
      <c r="M12" s="336">
        <v>9000</v>
      </c>
      <c r="N12" s="652" t="s">
        <v>8508</v>
      </c>
      <c r="O12" s="232">
        <f>SUM(O3:O8)+O11</f>
        <v>3543688.74</v>
      </c>
      <c r="P12" s="584">
        <f>K12-O12</f>
        <v>0</v>
      </c>
    </row>
    <row r="13" spans="1:16">
      <c r="A13" s="590" t="s">
        <v>8360</v>
      </c>
      <c r="B13" s="581">
        <v>3430</v>
      </c>
      <c r="C13" s="311" t="s">
        <v>4884</v>
      </c>
      <c r="D13" s="115" t="s">
        <v>8530</v>
      </c>
      <c r="E13" s="236"/>
      <c r="F13" s="235">
        <f>-1588776+15879</f>
        <v>-1572897</v>
      </c>
      <c r="G13" s="584">
        <f>SUM(E2:E13)-SUM(F2:F13)</f>
        <v>0</v>
      </c>
      <c r="H13" s="790" t="s">
        <v>8501</v>
      </c>
      <c r="I13" s="790"/>
      <c r="J13" s="790"/>
      <c r="K13" s="790"/>
      <c r="M13" s="790" t="s">
        <v>8502</v>
      </c>
      <c r="N13" s="791"/>
      <c r="O13" s="791"/>
    </row>
    <row r="14" spans="1:16">
      <c r="B14" s="581"/>
      <c r="C14" s="231"/>
      <c r="D14" s="220"/>
      <c r="E14" s="236"/>
      <c r="F14" s="236"/>
      <c r="I14" s="586">
        <v>4201</v>
      </c>
      <c r="J14" s="585" t="s">
        <v>8475</v>
      </c>
      <c r="K14" s="647">
        <f>-(SUMIF($B$2:$B$196,I14,$E$2:$E$196)-SUMIF($B$2:$B$196,I14,$F$2:$F$196))</f>
        <v>2926157</v>
      </c>
      <c r="M14" s="586"/>
      <c r="N14" s="585" t="s">
        <v>8471</v>
      </c>
      <c r="O14" s="647">
        <f>K14</f>
        <v>2926157</v>
      </c>
    </row>
    <row r="15" spans="1:16">
      <c r="A15" s="590" t="s">
        <v>8362</v>
      </c>
      <c r="B15" s="581">
        <v>1121</v>
      </c>
      <c r="C15" s="61" t="s">
        <v>2918</v>
      </c>
      <c r="D15" s="115" t="s">
        <v>8369</v>
      </c>
      <c r="E15" s="235">
        <v>2203455</v>
      </c>
      <c r="F15" s="232"/>
      <c r="I15" s="586">
        <v>4202</v>
      </c>
      <c r="J15" s="585" t="s">
        <v>8472</v>
      </c>
      <c r="K15" s="647">
        <f>-(SUMIF($B$2:$B$196,I15,$E$2:$E$196)-SUMIF($B$2:$B$196,I15,$F$2:$F$196))</f>
        <v>0</v>
      </c>
      <c r="M15" s="586"/>
      <c r="N15" s="585" t="s">
        <v>8476</v>
      </c>
      <c r="O15" s="187">
        <v>3273957</v>
      </c>
    </row>
    <row r="16" spans="1:16">
      <c r="A16" s="590" t="s">
        <v>8362</v>
      </c>
      <c r="B16" s="581">
        <v>1121</v>
      </c>
      <c r="C16" s="61" t="s">
        <v>2918</v>
      </c>
      <c r="D16" s="115" t="s">
        <v>4449</v>
      </c>
      <c r="E16" s="235">
        <v>307125</v>
      </c>
      <c r="F16" s="232"/>
      <c r="I16" s="586">
        <v>4203</v>
      </c>
      <c r="J16" s="585" t="s">
        <v>8473</v>
      </c>
      <c r="K16" s="647">
        <f>-(SUMIF($B$2:$B$196,I16,$E$2:$E$196)-SUMIF($B$2:$B$196,I16,$F$2:$F$196))</f>
        <v>0</v>
      </c>
      <c r="M16" s="586"/>
      <c r="N16" s="585" t="s">
        <v>8503</v>
      </c>
      <c r="O16" s="232">
        <f>SUM(O17:O20)</f>
        <v>-347800</v>
      </c>
    </row>
    <row r="17" spans="1:16">
      <c r="A17" s="590" t="s">
        <v>8362</v>
      </c>
      <c r="B17" s="581">
        <v>1121</v>
      </c>
      <c r="C17" s="61" t="s">
        <v>2918</v>
      </c>
      <c r="D17" s="115" t="s">
        <v>4854</v>
      </c>
      <c r="E17" s="235">
        <v>28350</v>
      </c>
      <c r="F17" s="232"/>
      <c r="I17" s="586"/>
      <c r="J17" s="585" t="s">
        <v>8474</v>
      </c>
      <c r="K17" s="647">
        <f>K14-K15-K16</f>
        <v>2926157</v>
      </c>
      <c r="M17" s="586" t="s">
        <v>8459</v>
      </c>
      <c r="N17" s="585" t="s">
        <v>8477</v>
      </c>
      <c r="O17" s="232">
        <f>E41</f>
        <v>0</v>
      </c>
    </row>
    <row r="18" spans="1:16">
      <c r="A18" s="590" t="s">
        <v>8362</v>
      </c>
      <c r="B18" s="581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6"/>
      <c r="J18" s="585" t="s">
        <v>8481</v>
      </c>
      <c r="K18" s="648">
        <f>O26</f>
        <v>267771.26</v>
      </c>
      <c r="M18" s="586" t="s">
        <v>8459</v>
      </c>
      <c r="N18" s="585" t="s">
        <v>8478</v>
      </c>
      <c r="O18" s="653">
        <v>282000</v>
      </c>
    </row>
    <row r="19" spans="1:16">
      <c r="A19" s="590" t="s">
        <v>8362</v>
      </c>
      <c r="B19" s="581">
        <v>2131</v>
      </c>
      <c r="C19" s="240" t="s">
        <v>423</v>
      </c>
      <c r="D19" s="115" t="s">
        <v>8379</v>
      </c>
      <c r="E19" s="232"/>
      <c r="F19" s="235">
        <f>20475*6+20475*3+20475*3+16380*3+20475*4+20475*5</f>
        <v>479115</v>
      </c>
      <c r="I19" s="586"/>
      <c r="J19" s="585" t="s">
        <v>8482</v>
      </c>
      <c r="K19" s="648">
        <f>K17-K18</f>
        <v>2658385.7400000002</v>
      </c>
      <c r="M19" s="586" t="s">
        <v>8460</v>
      </c>
      <c r="N19" s="585" t="s">
        <v>8479</v>
      </c>
      <c r="O19" s="654">
        <v>0</v>
      </c>
    </row>
    <row r="20" spans="1:16">
      <c r="A20" s="590" t="s">
        <v>8362</v>
      </c>
      <c r="B20" s="579">
        <v>1123</v>
      </c>
      <c r="C20" s="240" t="s">
        <v>242</v>
      </c>
      <c r="D20" s="115" t="s">
        <v>8375</v>
      </c>
      <c r="E20" s="232"/>
      <c r="F20" s="577">
        <f>E17</f>
        <v>28350</v>
      </c>
      <c r="I20" s="586"/>
      <c r="J20" s="585" t="s">
        <v>8483</v>
      </c>
      <c r="K20" s="609">
        <f>K19/K$17</f>
        <v>0.90849046718955961</v>
      </c>
      <c r="M20" s="586" t="s">
        <v>8460</v>
      </c>
      <c r="N20" s="585" t="s">
        <v>8480</v>
      </c>
      <c r="O20" s="232">
        <f>-E144</f>
        <v>-629800</v>
      </c>
      <c r="P20" s="584">
        <f>O14-O15-O16</f>
        <v>0</v>
      </c>
    </row>
    <row r="21" spans="1:16">
      <c r="A21" s="590" t="s">
        <v>8362</v>
      </c>
      <c r="B21" s="579">
        <v>1123</v>
      </c>
      <c r="C21" s="240" t="s">
        <v>242</v>
      </c>
      <c r="D21" s="115" t="s">
        <v>8376</v>
      </c>
      <c r="E21" s="232"/>
      <c r="F21" s="235">
        <v>2060130</v>
      </c>
      <c r="I21" s="586"/>
      <c r="J21" s="585" t="s">
        <v>8484</v>
      </c>
      <c r="K21" s="647">
        <f>SUM(K23:K32)</f>
        <v>2659001</v>
      </c>
    </row>
    <row r="22" spans="1:16">
      <c r="A22" s="590" t="s">
        <v>8362</v>
      </c>
      <c r="B22" s="579">
        <v>1123</v>
      </c>
      <c r="C22" s="240" t="s">
        <v>242</v>
      </c>
      <c r="D22" s="115" t="s">
        <v>8377</v>
      </c>
      <c r="E22" s="232"/>
      <c r="F22" s="235">
        <v>413595</v>
      </c>
      <c r="I22" s="586"/>
      <c r="J22" s="585" t="s">
        <v>8485</v>
      </c>
      <c r="K22" s="609">
        <f>K21/K$17</f>
        <v>0.90870072931835166</v>
      </c>
      <c r="M22" s="790" t="s">
        <v>8509</v>
      </c>
      <c r="N22" s="791"/>
      <c r="O22" s="791"/>
    </row>
    <row r="23" spans="1:16">
      <c r="A23" s="590" t="s">
        <v>8362</v>
      </c>
      <c r="B23" s="580" t="s">
        <v>4860</v>
      </c>
      <c r="C23" s="61" t="s">
        <v>246</v>
      </c>
      <c r="D23" s="299" t="s">
        <v>8380</v>
      </c>
      <c r="E23" s="236">
        <v>2293935</v>
      </c>
      <c r="F23" s="187"/>
      <c r="I23" s="586">
        <v>6201</v>
      </c>
      <c r="J23" s="585" t="s">
        <v>8486</v>
      </c>
      <c r="K23" s="647">
        <f t="shared" ref="K23:K31" si="2">(SUMIF($B$2:$B$196,I23,$E$2:$E$196)-SUMIF($B$2:$B$196,I23,$F$2:$F$196))</f>
        <v>2014550</v>
      </c>
      <c r="M23" s="586"/>
      <c r="N23" s="585" t="s">
        <v>8510</v>
      </c>
      <c r="O23" s="238">
        <f>E8</f>
        <v>759183</v>
      </c>
    </row>
    <row r="24" spans="1:16">
      <c r="A24" s="590" t="s">
        <v>8362</v>
      </c>
      <c r="B24" s="580" t="s">
        <v>4861</v>
      </c>
      <c r="C24" s="231" t="s">
        <v>243</v>
      </c>
      <c r="D24" s="299" t="s">
        <v>8380</v>
      </c>
      <c r="E24" s="229"/>
      <c r="F24" s="578">
        <f>E23</f>
        <v>2293935</v>
      </c>
      <c r="G24" s="584">
        <f>SUM(E15:E24)-SUM(F15:F24)</f>
        <v>0</v>
      </c>
      <c r="I24" s="586">
        <v>6202</v>
      </c>
      <c r="J24" s="585" t="s">
        <v>8487</v>
      </c>
      <c r="K24" s="647">
        <f t="shared" si="2"/>
        <v>204000</v>
      </c>
      <c r="M24" s="586">
        <v>5201</v>
      </c>
      <c r="N24" s="585" t="s">
        <v>8511</v>
      </c>
      <c r="O24" s="239">
        <f>SUMIF($B$2:$B$196,M24,$E$2:$E$196)</f>
        <v>227282</v>
      </c>
    </row>
    <row r="25" spans="1:16">
      <c r="B25" s="580"/>
      <c r="C25" s="231"/>
      <c r="D25" s="299"/>
      <c r="E25" s="229"/>
      <c r="F25" s="229"/>
      <c r="G25" s="229"/>
      <c r="I25" s="586">
        <v>6203</v>
      </c>
      <c r="J25" s="585" t="s">
        <v>8488</v>
      </c>
      <c r="K25" s="239">
        <f t="shared" si="2"/>
        <v>610</v>
      </c>
      <c r="M25" s="586" t="s">
        <v>8460</v>
      </c>
      <c r="N25" s="585" t="s">
        <v>8512</v>
      </c>
      <c r="O25" s="608">
        <f>-K7</f>
        <v>-718693.74</v>
      </c>
    </row>
    <row r="26" spans="1:16">
      <c r="A26" s="590" t="s">
        <v>8382</v>
      </c>
      <c r="B26" s="581">
        <v>1112</v>
      </c>
      <c r="C26" s="61" t="s">
        <v>246</v>
      </c>
      <c r="D26" s="299" t="s">
        <v>8383</v>
      </c>
      <c r="E26" s="236">
        <v>537385</v>
      </c>
      <c r="F26" s="187"/>
      <c r="I26" s="586">
        <v>6205</v>
      </c>
      <c r="J26" s="585" t="s">
        <v>8489</v>
      </c>
      <c r="K26" s="186">
        <f t="shared" si="2"/>
        <v>9468</v>
      </c>
      <c r="N26" s="585" t="s">
        <v>8513</v>
      </c>
      <c r="O26" s="233">
        <f>SUM(O23:O25)</f>
        <v>267771.26</v>
      </c>
    </row>
    <row r="27" spans="1:16">
      <c r="A27" s="590" t="s">
        <v>8382</v>
      </c>
      <c r="B27" s="580">
        <v>1112</v>
      </c>
      <c r="C27" s="61" t="s">
        <v>247</v>
      </c>
      <c r="D27" s="299" t="s">
        <v>8383</v>
      </c>
      <c r="E27" s="236">
        <v>39690</v>
      </c>
      <c r="F27" s="236"/>
      <c r="H27" s="583"/>
      <c r="I27" s="586">
        <v>6207</v>
      </c>
      <c r="J27" s="585" t="s">
        <v>8490</v>
      </c>
      <c r="K27" s="186">
        <f t="shared" si="2"/>
        <v>64136</v>
      </c>
    </row>
    <row r="28" spans="1:16">
      <c r="A28" s="590" t="s">
        <v>8382</v>
      </c>
      <c r="B28" s="581">
        <v>6230</v>
      </c>
      <c r="C28" s="61" t="s">
        <v>1221</v>
      </c>
      <c r="D28" s="299" t="s">
        <v>8385</v>
      </c>
      <c r="E28" s="236">
        <v>130</v>
      </c>
      <c r="F28" s="187"/>
      <c r="I28" s="586">
        <v>6209</v>
      </c>
      <c r="J28" s="585" t="s">
        <v>8491</v>
      </c>
      <c r="K28" s="186">
        <f t="shared" si="2"/>
        <v>7030</v>
      </c>
      <c r="M28" s="790" t="s">
        <v>8516</v>
      </c>
      <c r="N28" s="790"/>
      <c r="O28" s="790"/>
    </row>
    <row r="29" spans="1:16">
      <c r="A29" s="590" t="s">
        <v>8382</v>
      </c>
      <c r="B29" s="581">
        <v>6230</v>
      </c>
      <c r="C29" s="61" t="s">
        <v>1221</v>
      </c>
      <c r="D29" s="299" t="s">
        <v>8384</v>
      </c>
      <c r="E29" s="236">
        <v>55</v>
      </c>
      <c r="F29" s="187"/>
      <c r="I29" s="586">
        <v>6213</v>
      </c>
      <c r="J29" s="585" t="s">
        <v>8492</v>
      </c>
      <c r="K29" s="186">
        <f t="shared" si="2"/>
        <v>13158</v>
      </c>
      <c r="M29" s="230">
        <v>6215</v>
      </c>
      <c r="N29" s="585" t="s">
        <v>1220</v>
      </c>
      <c r="O29" s="239">
        <f>(SUMIF($B$2:$B$196,M29,$E$2:$E$196)-SUMIF($B$2:$B$196,M29,$F$2:$F$196))</f>
        <v>2229</v>
      </c>
    </row>
    <row r="30" spans="1:16">
      <c r="A30" s="590" t="s">
        <v>8382</v>
      </c>
      <c r="B30" s="579">
        <v>1111</v>
      </c>
      <c r="C30" t="s">
        <v>876</v>
      </c>
      <c r="D30" s="299" t="s">
        <v>8389</v>
      </c>
      <c r="E30" s="236">
        <v>29400</v>
      </c>
      <c r="F30" s="187"/>
      <c r="I30" s="586">
        <v>6214</v>
      </c>
      <c r="J30" s="585" t="s">
        <v>8493</v>
      </c>
      <c r="K30" s="186">
        <f t="shared" si="2"/>
        <v>211959</v>
      </c>
      <c r="M30" s="230">
        <v>6230</v>
      </c>
      <c r="N30" s="585" t="s">
        <v>1221</v>
      </c>
      <c r="O30" s="239">
        <f>(SUMIF($B$2:$B$196,M30,$E$2:$E$196)-SUMIF($B$2:$B$196,M30,$F$2:$F$196))</f>
        <v>936</v>
      </c>
    </row>
    <row r="31" spans="1:16">
      <c r="A31" s="590" t="s">
        <v>8382</v>
      </c>
      <c r="B31" s="579">
        <v>1111</v>
      </c>
      <c r="C31" s="300" t="s">
        <v>892</v>
      </c>
      <c r="D31" s="299" t="s">
        <v>8387</v>
      </c>
      <c r="E31" s="236">
        <v>3150</v>
      </c>
      <c r="F31" s="187"/>
      <c r="I31" s="586">
        <v>6219</v>
      </c>
      <c r="J31" s="585" t="s">
        <v>8494</v>
      </c>
      <c r="K31" s="186">
        <f t="shared" si="2"/>
        <v>115200</v>
      </c>
      <c r="M31" s="230">
        <v>6232</v>
      </c>
      <c r="N31" s="585" t="s">
        <v>1218</v>
      </c>
      <c r="O31" s="239">
        <f>(SUMIF($B$2:$B$196,M31,$E$2:$E$196)-SUMIF($B$2:$B$196,M31,$F$2:$F$196))</f>
        <v>15725</v>
      </c>
    </row>
    <row r="32" spans="1:16">
      <c r="A32" s="590" t="s">
        <v>8382</v>
      </c>
      <c r="B32" s="579">
        <v>1111</v>
      </c>
      <c r="C32" s="300" t="s">
        <v>892</v>
      </c>
      <c r="D32" s="299" t="s">
        <v>8390</v>
      </c>
      <c r="E32" s="236">
        <v>4320</v>
      </c>
      <c r="F32" s="187"/>
      <c r="I32" s="586"/>
      <c r="J32" s="585" t="s">
        <v>8495</v>
      </c>
      <c r="K32" s="186">
        <f>SUM(O29:O31)</f>
        <v>18890</v>
      </c>
      <c r="N32" s="585" t="s">
        <v>2685</v>
      </c>
      <c r="O32" s="233">
        <f>SUM(O29:O31)</f>
        <v>18890</v>
      </c>
    </row>
    <row r="33" spans="1:16">
      <c r="A33" s="590" t="s">
        <v>8382</v>
      </c>
      <c r="B33" s="581">
        <v>1123</v>
      </c>
      <c r="C33" s="240" t="s">
        <v>242</v>
      </c>
      <c r="D33" s="299" t="s">
        <v>4907</v>
      </c>
      <c r="E33" s="229"/>
      <c r="F33" s="603">
        <f>SUM(E26:E32)</f>
        <v>614130</v>
      </c>
      <c r="G33" s="584">
        <f>SUM(E26:E33)-SUM(F26:F33)</f>
        <v>0</v>
      </c>
      <c r="J33" s="585" t="s">
        <v>8496</v>
      </c>
      <c r="K33" s="186">
        <f>K19-K21</f>
        <v>-615.25999999977648</v>
      </c>
      <c r="N33" s="585"/>
      <c r="O33" s="233"/>
    </row>
    <row r="34" spans="1:16">
      <c r="B34" s="263"/>
      <c r="J34" s="585" t="s">
        <v>8497</v>
      </c>
      <c r="K34" s="609">
        <f>K33/K$17</f>
        <v>-2.1026212879205608E-4</v>
      </c>
      <c r="M34" s="790" t="s">
        <v>8517</v>
      </c>
      <c r="N34" s="790"/>
      <c r="O34" s="790"/>
    </row>
    <row r="35" spans="1:16">
      <c r="I35" s="586">
        <v>7101</v>
      </c>
      <c r="J35" s="585" t="s">
        <v>8498</v>
      </c>
      <c r="K35" s="239">
        <f>-(SUMIF($B$2:$B$196,I35,$E$2:$E$196)-SUMIF($B$2:$B$196,I35,$F$2:$F$196))</f>
        <v>77</v>
      </c>
      <c r="N35" s="585" t="s">
        <v>8514</v>
      </c>
      <c r="O35" s="186">
        <f>4*12</f>
        <v>48</v>
      </c>
    </row>
    <row r="36" spans="1:16">
      <c r="A36" s="590" t="s">
        <v>8398</v>
      </c>
      <c r="B36" s="579">
        <v>1123</v>
      </c>
      <c r="C36" t="s">
        <v>3639</v>
      </c>
      <c r="D36" s="115" t="s">
        <v>8363</v>
      </c>
      <c r="E36" s="578">
        <f>F37+F38</f>
        <v>3437655</v>
      </c>
      <c r="F36" s="229"/>
      <c r="J36" s="585" t="s">
        <v>8499</v>
      </c>
      <c r="K36" s="649">
        <f>K33+K35</f>
        <v>-538.25999999977648</v>
      </c>
      <c r="M36" s="581"/>
      <c r="N36" s="585" t="s">
        <v>8515</v>
      </c>
      <c r="O36" s="186">
        <f>O35*2400</f>
        <v>115200</v>
      </c>
      <c r="P36" s="584">
        <f>K31-O36</f>
        <v>0</v>
      </c>
    </row>
    <row r="37" spans="1:16">
      <c r="A37" s="590" t="s">
        <v>8398</v>
      </c>
      <c r="B37" s="579">
        <v>4201</v>
      </c>
      <c r="C37" s="175" t="s">
        <v>337</v>
      </c>
      <c r="D37" s="115" t="s">
        <v>8363</v>
      </c>
      <c r="E37" s="229"/>
      <c r="F37" s="236">
        <v>3273957</v>
      </c>
      <c r="J37" s="585" t="s">
        <v>8500</v>
      </c>
      <c r="K37" s="609">
        <f>K36/(K$17+K$35)</f>
        <v>-1.8394291092229005E-4</v>
      </c>
      <c r="M37" s="582"/>
      <c r="N37" s="220"/>
    </row>
    <row r="38" spans="1:16">
      <c r="A38" s="590" t="s">
        <v>8398</v>
      </c>
      <c r="B38" s="579">
        <v>2194</v>
      </c>
      <c r="C38" s="175" t="s">
        <v>244</v>
      </c>
      <c r="D38" s="115" t="s">
        <v>8363</v>
      </c>
      <c r="E38" s="229"/>
      <c r="F38" s="236">
        <v>163698</v>
      </c>
      <c r="M38" s="790" t="s">
        <v>8519</v>
      </c>
      <c r="N38" s="790"/>
      <c r="O38" s="790"/>
    </row>
    <row r="39" spans="1:16">
      <c r="A39" s="590" t="s">
        <v>8398</v>
      </c>
      <c r="B39" s="579">
        <v>2131</v>
      </c>
      <c r="C39" s="310" t="s">
        <v>1308</v>
      </c>
      <c r="D39" t="s">
        <v>8364</v>
      </c>
      <c r="E39" s="172"/>
      <c r="F39" s="162"/>
      <c r="G39" s="187"/>
      <c r="N39" s="585" t="s">
        <v>8466</v>
      </c>
      <c r="O39" s="187">
        <v>2007050</v>
      </c>
    </row>
    <row r="40" spans="1:16">
      <c r="A40" s="590" t="s">
        <v>8398</v>
      </c>
      <c r="B40" s="579">
        <v>4201</v>
      </c>
      <c r="C40" s="259" t="s">
        <v>337</v>
      </c>
      <c r="D40" t="s">
        <v>8364</v>
      </c>
      <c r="E40" s="161"/>
      <c r="F40" s="597">
        <f>E39</f>
        <v>0</v>
      </c>
      <c r="G40" s="187"/>
      <c r="M40" s="586" t="s">
        <v>8460</v>
      </c>
      <c r="N40" s="585" t="s">
        <v>1396</v>
      </c>
      <c r="O40" s="187">
        <v>-49900</v>
      </c>
    </row>
    <row r="41" spans="1:16">
      <c r="A41" s="590" t="s">
        <v>8398</v>
      </c>
      <c r="B41" s="579">
        <v>4201</v>
      </c>
      <c r="C41" s="313" t="s">
        <v>1309</v>
      </c>
      <c r="D41" t="s">
        <v>8365</v>
      </c>
      <c r="E41" s="172"/>
      <c r="F41" s="162"/>
      <c r="G41" s="233"/>
      <c r="M41" s="586" t="s">
        <v>8459</v>
      </c>
      <c r="N41" s="585" t="s">
        <v>1397</v>
      </c>
      <c r="O41" s="187">
        <v>57400</v>
      </c>
    </row>
    <row r="42" spans="1:16">
      <c r="A42" s="590" t="s">
        <v>8398</v>
      </c>
      <c r="B42" s="580">
        <v>2131</v>
      </c>
      <c r="C42" s="563" t="s">
        <v>4954</v>
      </c>
      <c r="D42" t="s">
        <v>8365</v>
      </c>
      <c r="E42" s="161"/>
      <c r="F42" s="597">
        <f>E41</f>
        <v>0</v>
      </c>
      <c r="G42" s="584">
        <f>SUM(E36:E42)-SUM(F36:F42)</f>
        <v>0</v>
      </c>
      <c r="N42" s="585" t="s">
        <v>8518</v>
      </c>
      <c r="O42" s="186">
        <f>SUM(O39:O41)</f>
        <v>2014550</v>
      </c>
      <c r="P42" s="584">
        <f>K23-O42</f>
        <v>0</v>
      </c>
    </row>
    <row r="43" spans="1:16">
      <c r="A43" s="590"/>
      <c r="B43" s="580"/>
      <c r="C43" s="563"/>
      <c r="D43"/>
      <c r="E43" s="161"/>
      <c r="F43" s="161"/>
      <c r="N43" s="585"/>
    </row>
    <row r="44" spans="1:16">
      <c r="A44" s="590" t="s">
        <v>8399</v>
      </c>
      <c r="B44" s="581">
        <v>5901</v>
      </c>
      <c r="C44" s="595" t="s">
        <v>3896</v>
      </c>
      <c r="D44" s="166" t="s">
        <v>8401</v>
      </c>
      <c r="E44" s="108">
        <v>267771.26</v>
      </c>
      <c r="F44" s="106"/>
      <c r="M44" s="790" t="s">
        <v>8520</v>
      </c>
      <c r="N44" s="790"/>
      <c r="O44" s="790"/>
    </row>
    <row r="45" spans="1:16">
      <c r="A45" s="590" t="s">
        <v>8399</v>
      </c>
      <c r="B45" s="581">
        <v>1130</v>
      </c>
      <c r="C45" s="151" t="s">
        <v>3897</v>
      </c>
      <c r="D45" s="166" t="s">
        <v>8401</v>
      </c>
      <c r="E45" s="108"/>
      <c r="F45" s="598">
        <f>E44</f>
        <v>267771.26</v>
      </c>
      <c r="N45" s="585" t="s">
        <v>8466</v>
      </c>
      <c r="O45" s="187">
        <v>204000</v>
      </c>
    </row>
    <row r="46" spans="1:16">
      <c r="A46" s="590" t="s">
        <v>8399</v>
      </c>
      <c r="B46" s="581">
        <v>1130</v>
      </c>
      <c r="C46" s="596" t="s">
        <v>3890</v>
      </c>
      <c r="D46" s="6" t="s">
        <v>3891</v>
      </c>
      <c r="E46" s="15">
        <v>0</v>
      </c>
      <c r="F46" s="13"/>
      <c r="G46" s="15"/>
      <c r="M46" s="586" t="s">
        <v>8460</v>
      </c>
      <c r="N46" s="585" t="s">
        <v>1396</v>
      </c>
      <c r="O46" s="187">
        <v>0</v>
      </c>
    </row>
    <row r="47" spans="1:16">
      <c r="A47" s="590" t="s">
        <v>8399</v>
      </c>
      <c r="B47" s="581">
        <v>1130</v>
      </c>
      <c r="C47" s="596" t="s">
        <v>3892</v>
      </c>
      <c r="D47" s="166" t="s">
        <v>8402</v>
      </c>
      <c r="E47" s="197">
        <v>227282</v>
      </c>
      <c r="F47" s="16"/>
      <c r="M47" s="586" t="s">
        <v>8459</v>
      </c>
      <c r="N47" s="585" t="s">
        <v>1397</v>
      </c>
      <c r="O47" s="187">
        <v>0</v>
      </c>
    </row>
    <row r="48" spans="1:16">
      <c r="A48" s="590" t="s">
        <v>8399</v>
      </c>
      <c r="B48" s="581">
        <v>1130</v>
      </c>
      <c r="C48" s="151" t="s">
        <v>3893</v>
      </c>
      <c r="D48" s="6" t="s">
        <v>3894</v>
      </c>
      <c r="E48" s="15"/>
      <c r="F48" s="141">
        <v>0</v>
      </c>
      <c r="N48" s="585" t="s">
        <v>8521</v>
      </c>
      <c r="O48" s="186">
        <f>SUM(O45:O47)</f>
        <v>204000</v>
      </c>
    </row>
    <row r="49" spans="1:16" s="587" customFormat="1">
      <c r="A49" s="590" t="s">
        <v>8399</v>
      </c>
      <c r="B49" s="581">
        <v>5201</v>
      </c>
      <c r="C49" s="195" t="s">
        <v>4955</v>
      </c>
      <c r="D49" s="6" t="s">
        <v>3895</v>
      </c>
      <c r="E49" s="15"/>
      <c r="F49" s="599">
        <f>E46+E47-F48</f>
        <v>227282</v>
      </c>
      <c r="G49" s="584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7" customFormat="1">
      <c r="A50" s="586"/>
      <c r="B50" s="581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7" customFormat="1">
      <c r="A51" s="590" t="s">
        <v>8410</v>
      </c>
      <c r="B51" s="582">
        <v>6202</v>
      </c>
      <c r="C51" s="220" t="s">
        <v>2919</v>
      </c>
      <c r="D51" s="300" t="s">
        <v>8403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7" customFormat="1">
      <c r="A52" s="590" t="s">
        <v>8410</v>
      </c>
      <c r="B52" s="581">
        <v>6230</v>
      </c>
      <c r="C52" s="61" t="s">
        <v>1221</v>
      </c>
      <c r="D52" s="585" t="s">
        <v>8404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7" customFormat="1">
      <c r="A53" s="590" t="s">
        <v>8410</v>
      </c>
      <c r="B53" s="581">
        <v>1112</v>
      </c>
      <c r="C53" s="61" t="s">
        <v>251</v>
      </c>
      <c r="D53" s="300" t="s">
        <v>8403</v>
      </c>
      <c r="E53" s="229"/>
      <c r="F53" s="591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7" customFormat="1">
      <c r="A54" s="590" t="s">
        <v>8410</v>
      </c>
      <c r="B54" s="580">
        <v>1112</v>
      </c>
      <c r="C54" s="61" t="s">
        <v>247</v>
      </c>
      <c r="D54" s="300" t="s">
        <v>8405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7" customFormat="1">
      <c r="A55" s="590" t="s">
        <v>8410</v>
      </c>
      <c r="B55" s="581">
        <v>7101</v>
      </c>
      <c r="C55" s="186" t="s">
        <v>2788</v>
      </c>
      <c r="D55" s="300" t="s">
        <v>8405</v>
      </c>
      <c r="E55" s="229"/>
      <c r="F55" s="591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7" customFormat="1">
      <c r="A56" s="590" t="s">
        <v>8410</v>
      </c>
      <c r="B56" s="580">
        <v>1112</v>
      </c>
      <c r="C56" s="61" t="s">
        <v>247</v>
      </c>
      <c r="D56" s="300" t="s">
        <v>8406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7" customFormat="1">
      <c r="A57" s="590" t="s">
        <v>8410</v>
      </c>
      <c r="B57" s="581">
        <v>7101</v>
      </c>
      <c r="C57" s="186" t="s">
        <v>2788</v>
      </c>
      <c r="D57" s="300" t="s">
        <v>8406</v>
      </c>
      <c r="E57" s="229"/>
      <c r="F57" s="591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7" customFormat="1">
      <c r="A58" s="590" t="s">
        <v>8410</v>
      </c>
      <c r="B58" s="581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7" customFormat="1">
      <c r="A59" s="590" t="s">
        <v>8410</v>
      </c>
      <c r="B59" s="581">
        <v>7101</v>
      </c>
      <c r="C59" s="186" t="s">
        <v>2788</v>
      </c>
      <c r="D59" s="61" t="s">
        <v>2787</v>
      </c>
      <c r="E59" s="229"/>
      <c r="F59" s="591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7" customFormat="1">
      <c r="A60" s="590" t="s">
        <v>8410</v>
      </c>
      <c r="B60" s="581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7" customFormat="1">
      <c r="A61" s="590" t="s">
        <v>8410</v>
      </c>
      <c r="B61" s="581">
        <v>7101</v>
      </c>
      <c r="C61" s="186" t="s">
        <v>2788</v>
      </c>
      <c r="D61" s="61" t="s">
        <v>2789</v>
      </c>
      <c r="E61" s="229"/>
      <c r="F61" s="591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7" customFormat="1">
      <c r="A62" s="590" t="s">
        <v>8410</v>
      </c>
      <c r="B62" s="582">
        <v>6214</v>
      </c>
      <c r="C62" s="220" t="s">
        <v>2790</v>
      </c>
      <c r="D62" s="299" t="s">
        <v>8407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7" customFormat="1">
      <c r="A63" s="590" t="s">
        <v>8410</v>
      </c>
      <c r="B63" s="582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7" customFormat="1">
      <c r="A64" s="590" t="s">
        <v>8410</v>
      </c>
      <c r="B64" s="581">
        <v>1112</v>
      </c>
      <c r="C64" s="220" t="s">
        <v>251</v>
      </c>
      <c r="D64" s="299" t="s">
        <v>8407</v>
      </c>
      <c r="E64" s="229"/>
      <c r="F64" s="591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7" customFormat="1">
      <c r="A65" s="590" t="s">
        <v>8410</v>
      </c>
      <c r="B65" s="582">
        <v>6214</v>
      </c>
      <c r="C65" s="220" t="s">
        <v>2791</v>
      </c>
      <c r="D65" s="300" t="s">
        <v>8408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7" customFormat="1">
      <c r="A66" s="590" t="s">
        <v>8410</v>
      </c>
      <c r="B66" s="581">
        <v>1112</v>
      </c>
      <c r="C66" s="61" t="s">
        <v>251</v>
      </c>
      <c r="D66" s="300" t="s">
        <v>8408</v>
      </c>
      <c r="E66" s="229"/>
      <c r="F66" s="591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7" customFormat="1">
      <c r="A67" s="590" t="s">
        <v>8410</v>
      </c>
      <c r="B67" s="582">
        <v>6214</v>
      </c>
      <c r="C67" s="220" t="s">
        <v>2792</v>
      </c>
      <c r="D67" s="300" t="s">
        <v>8409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7" customFormat="1">
      <c r="A68" s="590" t="s">
        <v>8410</v>
      </c>
      <c r="B68" s="581">
        <v>1112</v>
      </c>
      <c r="C68" s="61" t="s">
        <v>251</v>
      </c>
      <c r="D68" s="300" t="s">
        <v>8409</v>
      </c>
      <c r="E68" s="229"/>
      <c r="F68" s="591">
        <f>E67</f>
        <v>49653</v>
      </c>
      <c r="G68" s="584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7" customFormat="1">
      <c r="A69" s="586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7" customFormat="1">
      <c r="A70" s="590" t="s">
        <v>8411</v>
      </c>
      <c r="B70" s="582">
        <v>6207</v>
      </c>
      <c r="C70" s="134" t="s">
        <v>1215</v>
      </c>
      <c r="D70" s="134" t="s">
        <v>8419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7" customFormat="1">
      <c r="A71" s="590" t="s">
        <v>8411</v>
      </c>
      <c r="B71" s="582">
        <v>1194</v>
      </c>
      <c r="C71" s="134" t="s">
        <v>3799</v>
      </c>
      <c r="D71" s="134" t="s">
        <v>8419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7" customFormat="1">
      <c r="A72" s="590" t="s">
        <v>8411</v>
      </c>
      <c r="B72" s="581">
        <v>1112</v>
      </c>
      <c r="C72" s="61" t="s">
        <v>251</v>
      </c>
      <c r="D72" s="134" t="s">
        <v>8419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7" customFormat="1">
      <c r="A73" s="590" t="s">
        <v>8411</v>
      </c>
      <c r="B73" s="582">
        <v>6213</v>
      </c>
      <c r="C73" s="134" t="s">
        <v>877</v>
      </c>
      <c r="D73" s="134" t="s">
        <v>8420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7" customFormat="1">
      <c r="A74" s="590" t="s">
        <v>8411</v>
      </c>
      <c r="B74" s="582">
        <v>1194</v>
      </c>
      <c r="C74" s="134" t="s">
        <v>3799</v>
      </c>
      <c r="D74" s="134" t="s">
        <v>8420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7" customFormat="1">
      <c r="A75" s="590" t="s">
        <v>8411</v>
      </c>
      <c r="B75" s="581">
        <v>1112</v>
      </c>
      <c r="C75" s="61" t="s">
        <v>251</v>
      </c>
      <c r="D75" s="134" t="s">
        <v>8420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7" customFormat="1">
      <c r="A76" s="590" t="s">
        <v>8411</v>
      </c>
      <c r="B76" s="582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7" customFormat="1">
      <c r="A77" s="590" t="s">
        <v>8411</v>
      </c>
      <c r="B77" s="581">
        <v>1112</v>
      </c>
      <c r="C77" s="61" t="s">
        <v>251</v>
      </c>
      <c r="D77" s="134" t="s">
        <v>464</v>
      </c>
      <c r="E77" s="237"/>
      <c r="F77" s="592">
        <f>E76</f>
        <v>25000</v>
      </c>
      <c r="G77" s="584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7" customFormat="1">
      <c r="A78" s="586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7" customFormat="1">
      <c r="A79" s="590" t="s">
        <v>8412</v>
      </c>
      <c r="B79" s="582">
        <v>6201</v>
      </c>
      <c r="C79" s="134" t="s">
        <v>2920</v>
      </c>
      <c r="D79" s="134" t="s">
        <v>8421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7" customFormat="1">
      <c r="A80" s="590" t="s">
        <v>8412</v>
      </c>
      <c r="B80" s="582">
        <v>6201</v>
      </c>
      <c r="C80" s="134" t="s">
        <v>2920</v>
      </c>
      <c r="D80" s="557" t="s">
        <v>8422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7" customFormat="1">
      <c r="A81" s="590" t="s">
        <v>8412</v>
      </c>
      <c r="B81" s="582">
        <v>6201</v>
      </c>
      <c r="C81" s="134" t="s">
        <v>605</v>
      </c>
      <c r="D81" s="557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7" customFormat="1">
      <c r="A82" s="590" t="s">
        <v>8412</v>
      </c>
      <c r="B82" s="581">
        <v>2123</v>
      </c>
      <c r="C82" s="61" t="s">
        <v>595</v>
      </c>
      <c r="D82" s="134" t="s">
        <v>8423</v>
      </c>
      <c r="E82" s="237"/>
      <c r="F82" s="592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7" customFormat="1">
      <c r="A83" s="590" t="s">
        <v>8412</v>
      </c>
      <c r="B83" s="582">
        <v>6219</v>
      </c>
      <c r="C83" s="134" t="s">
        <v>2921</v>
      </c>
      <c r="D83" s="134" t="s">
        <v>8426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7" customFormat="1">
      <c r="A84" s="590" t="s">
        <v>8412</v>
      </c>
      <c r="B84" s="581">
        <v>2123</v>
      </c>
      <c r="C84" s="61" t="s">
        <v>595</v>
      </c>
      <c r="D84" s="134" t="s">
        <v>8426</v>
      </c>
      <c r="E84" s="234"/>
      <c r="F84" s="591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7" customFormat="1">
      <c r="A85" s="590" t="s">
        <v>8412</v>
      </c>
      <c r="B85" s="582">
        <v>6219</v>
      </c>
      <c r="C85" s="134" t="s">
        <v>2921</v>
      </c>
      <c r="D85" s="134" t="s">
        <v>8427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7" customFormat="1">
      <c r="A86" s="590" t="s">
        <v>8412</v>
      </c>
      <c r="B86" s="581">
        <v>2123</v>
      </c>
      <c r="C86" s="61" t="s">
        <v>595</v>
      </c>
      <c r="D86" s="134" t="s">
        <v>8427</v>
      </c>
      <c r="E86" s="237"/>
      <c r="F86" s="591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7" customFormat="1">
      <c r="A87" s="590" t="s">
        <v>8412</v>
      </c>
      <c r="B87" s="581">
        <v>2123</v>
      </c>
      <c r="C87" s="61" t="s">
        <v>1214</v>
      </c>
      <c r="D87" s="134" t="s">
        <v>8428</v>
      </c>
      <c r="E87" s="592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7" customFormat="1">
      <c r="A88" s="590" t="s">
        <v>8412</v>
      </c>
      <c r="B88" s="581">
        <v>1112</v>
      </c>
      <c r="C88" s="61" t="s">
        <v>251</v>
      </c>
      <c r="D88" s="134" t="s">
        <v>8428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7" customFormat="1">
      <c r="A89" s="590" t="s">
        <v>8412</v>
      </c>
      <c r="B89" s="581">
        <v>1112</v>
      </c>
      <c r="C89" s="300" t="s">
        <v>249</v>
      </c>
      <c r="D89" s="134" t="s">
        <v>8428</v>
      </c>
      <c r="E89" s="237"/>
      <c r="F89" s="233">
        <v>35326</v>
      </c>
      <c r="G89" s="584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7" customFormat="1">
      <c r="A90" s="586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7" customFormat="1">
      <c r="A91" s="590" t="s">
        <v>8413</v>
      </c>
      <c r="B91" s="581">
        <v>2194</v>
      </c>
      <c r="C91" s="61" t="s">
        <v>1216</v>
      </c>
      <c r="D91" s="245" t="s">
        <v>8429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7" customFormat="1">
      <c r="A92" s="590" t="s">
        <v>8413</v>
      </c>
      <c r="B92" s="582">
        <v>1194</v>
      </c>
      <c r="C92" s="300" t="s">
        <v>3799</v>
      </c>
      <c r="D92" s="245" t="s">
        <v>8430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7" customFormat="1">
      <c r="A93" s="590" t="s">
        <v>8413</v>
      </c>
      <c r="B93" s="582">
        <v>1194</v>
      </c>
      <c r="C93" s="61" t="s">
        <v>596</v>
      </c>
      <c r="D93" s="245" t="s">
        <v>8431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7" customFormat="1">
      <c r="A94" s="590" t="s">
        <v>8413</v>
      </c>
      <c r="B94" s="580">
        <v>2194</v>
      </c>
      <c r="C94" s="300" t="s">
        <v>1216</v>
      </c>
      <c r="D94" s="300" t="s">
        <v>8432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7" customFormat="1">
      <c r="A95" s="590" t="s">
        <v>8382</v>
      </c>
      <c r="B95" s="579">
        <v>1111</v>
      </c>
      <c r="C95" t="s">
        <v>8467</v>
      </c>
      <c r="D95" s="299" t="s">
        <v>8389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7" customFormat="1">
      <c r="A96" s="590" t="s">
        <v>8413</v>
      </c>
      <c r="B96" s="581">
        <v>1112</v>
      </c>
      <c r="C96" s="61" t="s">
        <v>251</v>
      </c>
      <c r="D96" s="300" t="s">
        <v>8432</v>
      </c>
      <c r="E96" s="229"/>
      <c r="F96" s="236">
        <v>102488</v>
      </c>
      <c r="G96" s="584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7" customFormat="1">
      <c r="A97" s="586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7" customFormat="1">
      <c r="A98" s="590" t="s">
        <v>8414</v>
      </c>
      <c r="B98" s="582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7" customFormat="1">
      <c r="A99" s="590" t="s">
        <v>8414</v>
      </c>
      <c r="B99" s="582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7" customFormat="1">
      <c r="A100" s="590" t="s">
        <v>8414</v>
      </c>
      <c r="B100" s="582">
        <v>6213</v>
      </c>
      <c r="C100" s="61" t="s">
        <v>1217</v>
      </c>
      <c r="D100" s="244" t="s">
        <v>8435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7" customFormat="1">
      <c r="A101" s="590" t="s">
        <v>8414</v>
      </c>
      <c r="B101" s="582">
        <v>1194</v>
      </c>
      <c r="C101" s="61" t="s">
        <v>3799</v>
      </c>
      <c r="D101" s="244" t="s">
        <v>8435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7" customFormat="1">
      <c r="A102" s="590" t="s">
        <v>8414</v>
      </c>
      <c r="B102" s="582">
        <v>6213</v>
      </c>
      <c r="C102" s="61" t="s">
        <v>1217</v>
      </c>
      <c r="D102" s="134" t="s">
        <v>8434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7" customFormat="1">
      <c r="A103" s="590" t="s">
        <v>8414</v>
      </c>
      <c r="B103" s="581">
        <v>6232</v>
      </c>
      <c r="C103" s="61" t="s">
        <v>1218</v>
      </c>
      <c r="D103" s="245" t="s">
        <v>8431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7" customFormat="1">
      <c r="A104" s="590" t="s">
        <v>8414</v>
      </c>
      <c r="B104" s="581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7" customFormat="1">
      <c r="A105" s="590" t="s">
        <v>8414</v>
      </c>
      <c r="B105" s="581">
        <v>6230</v>
      </c>
      <c r="C105" s="61" t="s">
        <v>1221</v>
      </c>
      <c r="D105" s="244" t="s">
        <v>8436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7" customFormat="1">
      <c r="A106" s="590" t="s">
        <v>8414</v>
      </c>
      <c r="B106" s="582">
        <v>6215</v>
      </c>
      <c r="C106" s="61" t="s">
        <v>1220</v>
      </c>
      <c r="D106" s="244" t="s">
        <v>8469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7" customFormat="1">
      <c r="A107" s="590" t="s">
        <v>8414</v>
      </c>
      <c r="B107" s="582">
        <v>1111</v>
      </c>
      <c r="C107" s="61" t="s">
        <v>602</v>
      </c>
      <c r="D107" s="244" t="s">
        <v>603</v>
      </c>
      <c r="E107" s="237"/>
      <c r="F107" s="592">
        <f>SUM(E98:E106)</f>
        <v>32710</v>
      </c>
      <c r="G107" s="584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7" customFormat="1">
      <c r="A108" s="586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7" customFormat="1">
      <c r="A109" s="590" t="s">
        <v>8415</v>
      </c>
      <c r="B109" s="582">
        <v>5201</v>
      </c>
      <c r="C109" s="134" t="s">
        <v>1219</v>
      </c>
      <c r="D109" s="134" t="s">
        <v>8433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7" customFormat="1">
      <c r="A110" s="590" t="s">
        <v>8415</v>
      </c>
      <c r="B110" s="582">
        <v>1194</v>
      </c>
      <c r="C110" s="61" t="s">
        <v>3799</v>
      </c>
      <c r="D110" s="134" t="s">
        <v>8433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7" customFormat="1">
      <c r="A111" s="590" t="s">
        <v>8415</v>
      </c>
      <c r="B111" s="582">
        <v>6209</v>
      </c>
      <c r="C111" s="220" t="s">
        <v>597</v>
      </c>
      <c r="D111" s="244" t="s">
        <v>8437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7" customFormat="1">
      <c r="A112" s="590" t="s">
        <v>8415</v>
      </c>
      <c r="B112" s="582">
        <v>1194</v>
      </c>
      <c r="C112" s="61" t="s">
        <v>3799</v>
      </c>
      <c r="D112" s="244" t="s">
        <v>8437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7" customFormat="1">
      <c r="A113" s="590" t="s">
        <v>8415</v>
      </c>
      <c r="B113" s="582">
        <v>6209</v>
      </c>
      <c r="C113" s="220" t="s">
        <v>597</v>
      </c>
      <c r="D113" s="244" t="s">
        <v>8438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7" customFormat="1">
      <c r="A114" s="590" t="s">
        <v>8415</v>
      </c>
      <c r="B114" s="582">
        <v>6207</v>
      </c>
      <c r="C114" s="61" t="s">
        <v>1215</v>
      </c>
      <c r="D114" s="244" t="s">
        <v>8439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7" customFormat="1">
      <c r="A115" s="590" t="s">
        <v>8415</v>
      </c>
      <c r="B115" s="581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7" customFormat="1">
      <c r="A116" s="590" t="s">
        <v>8415</v>
      </c>
      <c r="B116" s="581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7" customFormat="1">
      <c r="A117" s="590" t="s">
        <v>8415</v>
      </c>
      <c r="B117" s="581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7" customFormat="1">
      <c r="A118" s="590" t="s">
        <v>8415</v>
      </c>
      <c r="B118" s="581">
        <v>2123</v>
      </c>
      <c r="C118" s="61" t="s">
        <v>595</v>
      </c>
      <c r="D118" s="244" t="s">
        <v>8440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7" customFormat="1">
      <c r="A119" s="590" t="s">
        <v>8415</v>
      </c>
      <c r="B119" s="581">
        <v>2123</v>
      </c>
      <c r="C119" s="61" t="s">
        <v>595</v>
      </c>
      <c r="D119" s="244" t="s">
        <v>8441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7" customFormat="1">
      <c r="A120" s="590" t="s">
        <v>8415</v>
      </c>
      <c r="B120" s="581">
        <v>2123</v>
      </c>
      <c r="C120" s="61" t="s">
        <v>595</v>
      </c>
      <c r="D120" s="244" t="s">
        <v>8442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7" customFormat="1">
      <c r="A121" s="590" t="s">
        <v>8415</v>
      </c>
      <c r="B121" s="580">
        <v>1112</v>
      </c>
      <c r="C121" s="61" t="s">
        <v>251</v>
      </c>
      <c r="D121" s="244" t="s">
        <v>8444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7" customFormat="1">
      <c r="A122" s="590" t="s">
        <v>8415</v>
      </c>
      <c r="B122" s="581">
        <v>1112</v>
      </c>
      <c r="C122" s="300" t="s">
        <v>249</v>
      </c>
      <c r="D122" s="244" t="s">
        <v>8445</v>
      </c>
      <c r="E122" s="237"/>
      <c r="F122" s="233">
        <f>9821+20696+12202</f>
        <v>42719</v>
      </c>
      <c r="G122" s="584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7" customFormat="1">
      <c r="A123" s="586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7" customFormat="1">
      <c r="A124" s="590" t="s">
        <v>8416</v>
      </c>
      <c r="B124" s="582">
        <v>2192</v>
      </c>
      <c r="C124" s="220" t="s">
        <v>18</v>
      </c>
      <c r="D124" t="s">
        <v>8446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7" customFormat="1">
      <c r="A125" s="590" t="s">
        <v>8416</v>
      </c>
      <c r="B125" s="582">
        <v>2192</v>
      </c>
      <c r="C125" s="220" t="s">
        <v>18</v>
      </c>
      <c r="D125" t="s">
        <v>8447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7" customFormat="1">
      <c r="A126" s="590" t="s">
        <v>8416</v>
      </c>
      <c r="B126" s="582">
        <v>2192</v>
      </c>
      <c r="C126" s="220" t="s">
        <v>18</v>
      </c>
      <c r="D126" t="s">
        <v>8448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7" customFormat="1">
      <c r="A127" s="590" t="s">
        <v>8416</v>
      </c>
      <c r="B127" s="582">
        <v>2192</v>
      </c>
      <c r="C127" s="220" t="s">
        <v>18</v>
      </c>
      <c r="D127" t="s">
        <v>8449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7" customFormat="1">
      <c r="A128" s="590" t="s">
        <v>8416</v>
      </c>
      <c r="B128" s="582">
        <v>2192</v>
      </c>
      <c r="C128" s="220" t="s">
        <v>18</v>
      </c>
      <c r="D128" t="s">
        <v>8450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7" customFormat="1">
      <c r="A129" s="590" t="s">
        <v>8416</v>
      </c>
      <c r="B129" s="582">
        <v>2192</v>
      </c>
      <c r="C129" s="220" t="s">
        <v>18</v>
      </c>
      <c r="D129" t="s">
        <v>8451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7" customFormat="1">
      <c r="A130" s="590" t="s">
        <v>8416</v>
      </c>
      <c r="B130" s="582">
        <v>2192</v>
      </c>
      <c r="C130" s="220" t="s">
        <v>18</v>
      </c>
      <c r="D130" t="s">
        <v>8450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7" customFormat="1">
      <c r="A131" s="590" t="s">
        <v>8416</v>
      </c>
      <c r="B131" s="581">
        <v>1112</v>
      </c>
      <c r="C131" s="115" t="s">
        <v>4461</v>
      </c>
      <c r="D131" s="314" t="s">
        <v>8529</v>
      </c>
      <c r="E131" s="236"/>
      <c r="F131" s="599">
        <f>SUM(E124:E130)</f>
        <v>516610</v>
      </c>
      <c r="G131" s="584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7" customFormat="1">
      <c r="A132" s="586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7" customFormat="1">
      <c r="A133" s="590" t="s">
        <v>8417</v>
      </c>
      <c r="B133" s="581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7" customFormat="1">
      <c r="A134" s="590" t="s">
        <v>8417</v>
      </c>
      <c r="B134" s="582">
        <v>2192</v>
      </c>
      <c r="C134" s="220" t="s">
        <v>599</v>
      </c>
      <c r="D134" s="244" t="s">
        <v>2508</v>
      </c>
      <c r="E134" s="236"/>
      <c r="F134" s="591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7" customFormat="1">
      <c r="A135" s="590" t="s">
        <v>8417</v>
      </c>
      <c r="B135" s="581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7" customFormat="1">
      <c r="A136" s="590" t="s">
        <v>8417</v>
      </c>
      <c r="B136" s="582">
        <v>2192</v>
      </c>
      <c r="C136" s="220" t="s">
        <v>599</v>
      </c>
      <c r="D136" s="244" t="s">
        <v>4465</v>
      </c>
      <c r="E136" s="236"/>
      <c r="F136" s="591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7" customFormat="1">
      <c r="A137" s="590" t="s">
        <v>8418</v>
      </c>
      <c r="B137" s="582">
        <v>2192</v>
      </c>
      <c r="C137" s="115" t="s">
        <v>18</v>
      </c>
      <c r="D137" s="244" t="s">
        <v>8527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7" customFormat="1">
      <c r="A138" s="590" t="s">
        <v>8418</v>
      </c>
      <c r="B138" s="581">
        <v>2123</v>
      </c>
      <c r="C138" s="115" t="s">
        <v>595</v>
      </c>
      <c r="D138" s="244" t="s">
        <v>8527</v>
      </c>
      <c r="E138" s="309"/>
      <c r="F138" s="597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7" customFormat="1">
      <c r="A139" s="590" t="s">
        <v>8417</v>
      </c>
      <c r="B139" s="581">
        <v>2123</v>
      </c>
      <c r="C139" s="115" t="s">
        <v>1214</v>
      </c>
      <c r="D139" s="244" t="s">
        <v>8528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7" customFormat="1">
      <c r="A140" s="590" t="s">
        <v>8417</v>
      </c>
      <c r="B140" s="582">
        <v>2192</v>
      </c>
      <c r="C140" s="115" t="s">
        <v>599</v>
      </c>
      <c r="D140" s="244" t="s">
        <v>8528</v>
      </c>
      <c r="E140" s="236"/>
      <c r="F140" s="591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7" customFormat="1">
      <c r="A141" s="590" t="s">
        <v>8417</v>
      </c>
      <c r="B141" s="581">
        <v>2123</v>
      </c>
      <c r="C141" s="299" t="s">
        <v>1214</v>
      </c>
      <c r="D141" s="244" t="s">
        <v>8526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7" customFormat="1">
      <c r="A142" s="590" t="s">
        <v>8417</v>
      </c>
      <c r="B142" s="582">
        <v>2192</v>
      </c>
      <c r="C142" s="299" t="s">
        <v>599</v>
      </c>
      <c r="D142" s="244" t="s">
        <v>8526</v>
      </c>
      <c r="E142" s="236"/>
      <c r="F142" s="591">
        <f>E141</f>
        <v>51053</v>
      </c>
      <c r="G142" s="584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7" customFormat="1">
      <c r="A143" s="590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7" customFormat="1">
      <c r="A144" s="590" t="s">
        <v>8418</v>
      </c>
      <c r="B144" s="579">
        <v>4201</v>
      </c>
      <c r="C144" s="259" t="s">
        <v>1309</v>
      </c>
      <c r="D144" s="244" t="s">
        <v>8465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7" customFormat="1">
      <c r="A145" s="590" t="s">
        <v>8418</v>
      </c>
      <c r="B145" s="582">
        <v>2192</v>
      </c>
      <c r="C145" s="115" t="s">
        <v>599</v>
      </c>
      <c r="D145" s="244" t="s">
        <v>8465</v>
      </c>
      <c r="E145" s="309"/>
      <c r="F145" s="597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7" customFormat="1">
      <c r="A146" s="590" t="s">
        <v>8418</v>
      </c>
      <c r="B146" s="582">
        <v>2192</v>
      </c>
      <c r="C146" s="115" t="s">
        <v>18</v>
      </c>
      <c r="D146" s="244" t="s">
        <v>8464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7" customFormat="1">
      <c r="A147" s="590" t="s">
        <v>8418</v>
      </c>
      <c r="B147" s="579">
        <v>4201</v>
      </c>
      <c r="C147" s="259" t="s">
        <v>337</v>
      </c>
      <c r="D147" s="244" t="s">
        <v>8464</v>
      </c>
      <c r="E147" s="309"/>
      <c r="F147" s="597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7" customFormat="1">
      <c r="A148" s="590" t="s">
        <v>8418</v>
      </c>
      <c r="B148" s="582">
        <v>2192</v>
      </c>
      <c r="C148" s="115" t="s">
        <v>18</v>
      </c>
      <c r="D148" s="244" t="s">
        <v>8522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90" t="s">
        <v>8418</v>
      </c>
      <c r="B149" s="582">
        <v>2131</v>
      </c>
      <c r="C149" s="299" t="s">
        <v>8463</v>
      </c>
      <c r="D149" s="244" t="s">
        <v>8522</v>
      </c>
      <c r="E149" s="309"/>
      <c r="F149" s="597">
        <f>E148</f>
        <v>442260</v>
      </c>
    </row>
    <row r="150" spans="1:16">
      <c r="A150" s="590" t="s">
        <v>8418</v>
      </c>
      <c r="B150" s="582">
        <v>2131</v>
      </c>
      <c r="C150" s="299" t="s">
        <v>4888</v>
      </c>
      <c r="D150" s="244" t="s">
        <v>8523</v>
      </c>
      <c r="E150" s="237">
        <v>479115</v>
      </c>
      <c r="F150" s="233"/>
    </row>
    <row r="151" spans="1:16">
      <c r="A151" s="590" t="s">
        <v>8418</v>
      </c>
      <c r="B151" s="582">
        <v>2192</v>
      </c>
      <c r="C151" s="115" t="s">
        <v>599</v>
      </c>
      <c r="D151" s="244" t="s">
        <v>8523</v>
      </c>
      <c r="E151" s="309"/>
      <c r="F151" s="597">
        <f>E150</f>
        <v>479115</v>
      </c>
    </row>
    <row r="152" spans="1:16">
      <c r="A152" s="590" t="s">
        <v>8418</v>
      </c>
      <c r="B152" s="582">
        <v>2192</v>
      </c>
      <c r="C152" s="115" t="s">
        <v>18</v>
      </c>
      <c r="D152" s="244" t="s">
        <v>8524</v>
      </c>
      <c r="E152" s="146">
        <v>1112842</v>
      </c>
      <c r="F152" s="233"/>
      <c r="J152" s="233"/>
    </row>
    <row r="153" spans="1:16">
      <c r="A153" s="590" t="s">
        <v>8418</v>
      </c>
      <c r="B153" s="581">
        <v>1121</v>
      </c>
      <c r="C153" s="563" t="s">
        <v>243</v>
      </c>
      <c r="D153" s="244" t="s">
        <v>8524</v>
      </c>
      <c r="E153" s="309"/>
      <c r="F153" s="597">
        <f>E152</f>
        <v>1112842</v>
      </c>
    </row>
    <row r="154" spans="1:16">
      <c r="A154" s="590" t="s">
        <v>8418</v>
      </c>
      <c r="B154" s="581">
        <v>1121</v>
      </c>
      <c r="C154" s="563" t="s">
        <v>2918</v>
      </c>
      <c r="D154" s="244" t="s">
        <v>8525</v>
      </c>
      <c r="E154" s="146">
        <v>355944</v>
      </c>
      <c r="F154" s="233"/>
    </row>
    <row r="155" spans="1:16">
      <c r="A155" s="590" t="s">
        <v>8418</v>
      </c>
      <c r="B155" s="582">
        <v>2192</v>
      </c>
      <c r="C155" s="115" t="s">
        <v>599</v>
      </c>
      <c r="D155" s="244" t="s">
        <v>8525</v>
      </c>
      <c r="E155" s="309"/>
      <c r="F155" s="597">
        <f>E154</f>
        <v>355944</v>
      </c>
      <c r="G155" s="584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31" activePane="bottomLeft" state="frozen"/>
      <selection pane="bottomLeft" activeCell="O9" sqref="O9:O10"/>
    </sheetView>
  </sheetViews>
  <sheetFormatPr defaultColWidth="9" defaultRowHeight="16.5"/>
  <cols>
    <col min="1" max="1" width="8.25" style="586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7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6" t="s">
        <v>2385</v>
      </c>
      <c r="C1" s="586" t="s">
        <v>4885</v>
      </c>
      <c r="D1" s="586" t="s">
        <v>474</v>
      </c>
      <c r="E1" s="589" t="s">
        <v>4887</v>
      </c>
      <c r="F1" s="586" t="s">
        <v>4886</v>
      </c>
      <c r="G1" s="230"/>
    </row>
    <row r="2" spans="1:16" s="187" customFormat="1">
      <c r="A2" s="590" t="s">
        <v>12756</v>
      </c>
      <c r="B2" s="579">
        <v>1111</v>
      </c>
      <c r="C2" t="s">
        <v>876</v>
      </c>
      <c r="D2" s="115" t="s">
        <v>12887</v>
      </c>
      <c r="E2" s="236">
        <v>53058</v>
      </c>
      <c r="F2" s="229"/>
      <c r="H2" s="587"/>
      <c r="I2" s="790" t="s">
        <v>8504</v>
      </c>
      <c r="J2" s="790"/>
      <c r="K2" s="790"/>
      <c r="L2" s="790"/>
      <c r="M2" s="790"/>
      <c r="N2" s="790"/>
      <c r="O2" s="790"/>
      <c r="P2" s="232"/>
    </row>
    <row r="3" spans="1:16" s="187" customFormat="1">
      <c r="A3" s="590" t="s">
        <v>12756</v>
      </c>
      <c r="B3" s="579">
        <v>1112</v>
      </c>
      <c r="C3" s="61" t="s">
        <v>246</v>
      </c>
      <c r="D3" s="115" t="s">
        <v>12811</v>
      </c>
      <c r="E3" s="236">
        <v>210140</v>
      </c>
      <c r="F3" s="236"/>
      <c r="H3" s="587"/>
      <c r="I3" s="579">
        <v>1111</v>
      </c>
      <c r="J3" t="s">
        <v>876</v>
      </c>
      <c r="K3" s="647">
        <f>(SUMIF($B$2:$B$207,I3,$E$2:$E$207)-SUMIF($B$2:$B$207,I3,$F$2:$F$207))</f>
        <v>58344</v>
      </c>
      <c r="M3" s="581">
        <v>2123</v>
      </c>
      <c r="N3" s="300" t="s">
        <v>1214</v>
      </c>
      <c r="O3" s="647">
        <f>-(SUMIF($B$2:$B$207,M3,$E$2:$E$207)-SUMIF($B$2:$B$207,M3,$F$2:$F$207))</f>
        <v>84890</v>
      </c>
      <c r="P3" s="232"/>
    </row>
    <row r="4" spans="1:16" s="187" customFormat="1">
      <c r="A4" s="590" t="s">
        <v>12757</v>
      </c>
      <c r="B4" s="579">
        <v>1112</v>
      </c>
      <c r="C4" s="166" t="s">
        <v>247</v>
      </c>
      <c r="D4" s="115" t="s">
        <v>12811</v>
      </c>
      <c r="E4" s="236">
        <v>1173</v>
      </c>
      <c r="F4" s="236"/>
      <c r="H4" s="587"/>
      <c r="I4" s="579">
        <v>1112</v>
      </c>
      <c r="J4" s="175" t="s">
        <v>4856</v>
      </c>
      <c r="K4" s="647">
        <f>(SUMIF($B$2:$B$207,I4,$E$2:$E$207)-SUMIF($B$2:$B$207,I4,$F$2:$F$207))</f>
        <v>179669</v>
      </c>
      <c r="M4" s="582">
        <v>2131</v>
      </c>
      <c r="N4" s="299" t="s">
        <v>4888</v>
      </c>
      <c r="O4" s="647">
        <f>-(SUMIF($B$2:$B$207,M4,$E$2:$E$207)-SUMIF($B$2:$B$207,M4,$F$2:$F$207))</f>
        <v>0</v>
      </c>
      <c r="P4" s="232"/>
    </row>
    <row r="5" spans="1:16" s="187" customFormat="1">
      <c r="A5" s="590" t="s">
        <v>12756</v>
      </c>
      <c r="B5" s="579">
        <v>1112</v>
      </c>
      <c r="C5" s="175" t="s">
        <v>4959</v>
      </c>
      <c r="D5" s="115" t="s">
        <v>12811</v>
      </c>
      <c r="E5" s="236">
        <v>2600</v>
      </c>
      <c r="F5" s="236"/>
      <c r="H5" s="587"/>
      <c r="I5" s="579">
        <v>1121</v>
      </c>
      <c r="J5" s="61" t="s">
        <v>2918</v>
      </c>
      <c r="K5" s="647">
        <f>(SUMIF($B$2:$B$207,I5,$E$2:$E$207)-SUMIF($B$2:$B$207,I5,$F$2:$F$207))</f>
        <v>2129301</v>
      </c>
      <c r="M5" s="651">
        <v>2192</v>
      </c>
      <c r="N5" s="314" t="s">
        <v>18</v>
      </c>
      <c r="O5" s="647">
        <f>-(SUMIF($B$2:$B$207,M5,$E$2:$E$207)-SUMIF($B$2:$B$207,M5,$F$2:$F$207))</f>
        <v>0</v>
      </c>
    </row>
    <row r="6" spans="1:16">
      <c r="A6" s="590" t="s">
        <v>12756</v>
      </c>
      <c r="B6" s="579">
        <v>1121</v>
      </c>
      <c r="C6" s="61" t="s">
        <v>2918</v>
      </c>
      <c r="D6" s="115" t="s">
        <v>12811</v>
      </c>
      <c r="E6" s="236">
        <v>2028644</v>
      </c>
      <c r="F6" s="236"/>
      <c r="G6" s="187"/>
      <c r="I6" s="580">
        <v>1123</v>
      </c>
      <c r="J6" s="311" t="s">
        <v>3639</v>
      </c>
      <c r="K6" s="647">
        <f>(SUMIF($B$2:$B$207,I6,$E$2:$E$207)-SUMIF($B$2:$B$207,I6,$F$2:$F$207))</f>
        <v>426990</v>
      </c>
      <c r="L6" s="187"/>
      <c r="M6" s="582">
        <v>2194</v>
      </c>
      <c r="N6" s="652" t="s">
        <v>1216</v>
      </c>
      <c r="O6" s="647">
        <f>-(SUMIF($B$2:$B$207,M6,$E$2:$E$207)-SUMIF($B$2:$B$207,M6,$F$2:$F$207))</f>
        <v>34335</v>
      </c>
      <c r="P6" s="187"/>
    </row>
    <row r="7" spans="1:16">
      <c r="A7" s="590" t="s">
        <v>12756</v>
      </c>
      <c r="B7" s="580">
        <v>1123</v>
      </c>
      <c r="C7" s="311" t="s">
        <v>3639</v>
      </c>
      <c r="D7" s="115" t="s">
        <v>12811</v>
      </c>
      <c r="E7" s="236">
        <v>499380</v>
      </c>
      <c r="F7" s="232"/>
      <c r="G7" s="187"/>
      <c r="H7" s="588"/>
      <c r="I7" s="581">
        <v>1130</v>
      </c>
      <c r="J7" s="300" t="s">
        <v>3890</v>
      </c>
      <c r="K7" s="647">
        <f>(SUMIF($B$2:$B$207,I7,$E$2:$E$207)-SUMIF($B$2:$B$207,I7,$F$2:$F$207))</f>
        <v>718321.51</v>
      </c>
      <c r="L7" s="187"/>
      <c r="M7" s="582">
        <v>3110</v>
      </c>
      <c r="N7" s="652" t="s">
        <v>4858</v>
      </c>
      <c r="O7" s="647">
        <f>-(SUMIF($B$2:$B$207,M7,$E$2:$E$207)-SUMIF($B$2:$B$207,M7,$F$2:$F$207))</f>
        <v>5000000</v>
      </c>
    </row>
    <row r="8" spans="1:16">
      <c r="A8" s="590" t="s">
        <v>12756</v>
      </c>
      <c r="B8" s="581">
        <v>1130</v>
      </c>
      <c r="C8" s="300" t="s">
        <v>3890</v>
      </c>
      <c r="D8" s="115" t="s">
        <v>12811</v>
      </c>
      <c r="E8" s="236">
        <v>718694</v>
      </c>
      <c r="F8" s="232"/>
      <c r="G8" s="233"/>
      <c r="H8" s="588"/>
      <c r="I8" s="581">
        <v>1194</v>
      </c>
      <c r="J8" s="300" t="s">
        <v>3799</v>
      </c>
      <c r="K8" s="647">
        <f>(SUMIF($B$2:$B$207,I8,$E$2:$E$207)-SUMIF($B$2:$B$207,I8,$F$2:$F$207))</f>
        <v>0</v>
      </c>
      <c r="L8" s="187"/>
      <c r="M8" s="582">
        <v>3430</v>
      </c>
      <c r="N8" s="652" t="s">
        <v>4859</v>
      </c>
      <c r="O8" s="647">
        <f>-(SUMIF($B$2:$B$207,M8,$E$2:$E$207)-SUMIF($B$2:$B$207,M8,$F$2:$F$207))</f>
        <v>-1573435</v>
      </c>
    </row>
    <row r="9" spans="1:16">
      <c r="A9" s="590" t="s">
        <v>12756</v>
      </c>
      <c r="B9" s="581">
        <v>1901</v>
      </c>
      <c r="C9" s="300" t="s">
        <v>4857</v>
      </c>
      <c r="D9" s="115" t="s">
        <v>12811</v>
      </c>
      <c r="E9" s="236">
        <v>30000</v>
      </c>
      <c r="F9" s="232"/>
      <c r="G9" s="233"/>
      <c r="H9" s="588"/>
      <c r="I9" s="581">
        <v>1901</v>
      </c>
      <c r="J9" s="300" t="s">
        <v>4857</v>
      </c>
      <c r="K9" s="647">
        <f>(SUMIF($B$2:$B$207,I9,$E$2:$E$207)-SUMIF($B$2:$B$207,I9,$F$2:$F$207))</f>
        <v>30000</v>
      </c>
      <c r="L9" s="187"/>
      <c r="M9" s="582">
        <v>3433</v>
      </c>
      <c r="N9" s="652" t="s">
        <v>12903</v>
      </c>
      <c r="O9" s="647">
        <v>-1573435</v>
      </c>
    </row>
    <row r="10" spans="1:16">
      <c r="A10" s="590" t="s">
        <v>12756</v>
      </c>
      <c r="B10" s="581">
        <v>2123</v>
      </c>
      <c r="C10" s="300" t="s">
        <v>595</v>
      </c>
      <c r="D10" s="115" t="s">
        <v>12811</v>
      </c>
      <c r="E10" s="236"/>
      <c r="F10" s="236">
        <v>79762</v>
      </c>
      <c r="H10" s="588"/>
      <c r="K10" s="647"/>
      <c r="L10" s="187"/>
      <c r="M10" s="336">
        <v>3440</v>
      </c>
      <c r="N10" s="652" t="s">
        <v>4862</v>
      </c>
      <c r="O10" s="647">
        <f>K35</f>
        <v>-3164.9900000002235</v>
      </c>
    </row>
    <row r="11" spans="1:16">
      <c r="A11" s="590" t="s">
        <v>12756</v>
      </c>
      <c r="B11" s="581">
        <v>2194</v>
      </c>
      <c r="C11" s="311" t="s">
        <v>244</v>
      </c>
      <c r="D11" s="115" t="s">
        <v>12811</v>
      </c>
      <c r="E11" s="236"/>
      <c r="F11" s="236">
        <v>37362</v>
      </c>
      <c r="I11" s="586">
        <v>1000</v>
      </c>
      <c r="J11" s="300" t="s">
        <v>8505</v>
      </c>
      <c r="K11" s="647">
        <f>SUM(K3:K10)</f>
        <v>3542625.51</v>
      </c>
      <c r="L11" s="187"/>
      <c r="M11" s="336">
        <v>9000</v>
      </c>
      <c r="N11" s="652" t="s">
        <v>8508</v>
      </c>
      <c r="O11" s="647">
        <f>SUM(O3:O8)+O10</f>
        <v>3542625.01</v>
      </c>
      <c r="P11" s="584">
        <f>K11-O11</f>
        <v>0.5</v>
      </c>
    </row>
    <row r="12" spans="1:16">
      <c r="A12" s="590" t="s">
        <v>12756</v>
      </c>
      <c r="B12" s="581">
        <v>3110</v>
      </c>
      <c r="C12" s="311" t="s">
        <v>4883</v>
      </c>
      <c r="D12" s="115" t="s">
        <v>12811</v>
      </c>
      <c r="E12" s="236"/>
      <c r="F12" s="235">
        <v>5000000</v>
      </c>
      <c r="I12" s="790" t="s">
        <v>8501</v>
      </c>
      <c r="J12" s="790"/>
      <c r="K12" s="790"/>
      <c r="M12" s="790" t="s">
        <v>8502</v>
      </c>
      <c r="N12" s="791"/>
      <c r="O12" s="791"/>
    </row>
    <row r="13" spans="1:16">
      <c r="A13" s="590" t="s">
        <v>12756</v>
      </c>
      <c r="B13" s="581">
        <v>3430</v>
      </c>
      <c r="C13" s="311" t="s">
        <v>4884</v>
      </c>
      <c r="D13" s="115" t="s">
        <v>12811</v>
      </c>
      <c r="E13" s="236"/>
      <c r="F13" s="235">
        <f>-1572897-538</f>
        <v>-1573435</v>
      </c>
      <c r="G13" s="584">
        <f>SUM(E2:E13)-SUM(F2:F13)</f>
        <v>0</v>
      </c>
      <c r="I13" s="586">
        <v>4201</v>
      </c>
      <c r="J13" s="585" t="s">
        <v>8475</v>
      </c>
      <c r="K13" s="647">
        <f>-(SUMIF($B$2:$B$207,I13,$E$2:$E$207)-SUMIF($B$2:$B$207,I13,$F$2:$F$207))</f>
        <v>2686242</v>
      </c>
      <c r="M13" s="586"/>
      <c r="N13" s="585" t="s">
        <v>8471</v>
      </c>
      <c r="O13" s="647">
        <f>K13</f>
        <v>2686242</v>
      </c>
    </row>
    <row r="14" spans="1:16">
      <c r="B14" s="581"/>
      <c r="C14" s="231"/>
      <c r="D14" s="220"/>
      <c r="E14" s="236"/>
      <c r="F14" s="236"/>
      <c r="I14" s="586">
        <v>4202</v>
      </c>
      <c r="J14" s="585" t="s">
        <v>8472</v>
      </c>
      <c r="K14" s="239">
        <f>-(SUMIF($B$2:$B$207,I14,$E$2:$E$207)-SUMIF($B$2:$B$207,I14,$F$2:$F$207))</f>
        <v>0</v>
      </c>
      <c r="M14" s="586"/>
      <c r="N14" s="585" t="s">
        <v>8476</v>
      </c>
      <c r="O14" s="647">
        <f>F16</f>
        <v>2538242</v>
      </c>
    </row>
    <row r="15" spans="1:16">
      <c r="A15" s="590" t="s">
        <v>12812</v>
      </c>
      <c r="B15" s="579">
        <v>1123</v>
      </c>
      <c r="C15" t="s">
        <v>3639</v>
      </c>
      <c r="D15" s="115" t="s">
        <v>12765</v>
      </c>
      <c r="E15" s="578">
        <f>F16+F17</f>
        <v>2665155</v>
      </c>
      <c r="F15" s="229"/>
      <c r="I15" s="586">
        <v>4203</v>
      </c>
      <c r="J15" s="585" t="s">
        <v>8473</v>
      </c>
      <c r="K15" s="239">
        <f>-(SUMIF($B$2:$B$207,I15,$E$2:$E$207)-SUMIF($B$2:$B$207,I15,$F$2:$F$207))</f>
        <v>0</v>
      </c>
      <c r="M15" s="586"/>
      <c r="N15" s="585" t="s">
        <v>8503</v>
      </c>
      <c r="O15" s="187">
        <f>SUM(O16:O19)</f>
        <v>148000</v>
      </c>
    </row>
    <row r="16" spans="1:16">
      <c r="A16" s="590" t="s">
        <v>12812</v>
      </c>
      <c r="B16" s="579">
        <v>4201</v>
      </c>
      <c r="C16" s="175" t="s">
        <v>337</v>
      </c>
      <c r="D16" s="115" t="s">
        <v>12765</v>
      </c>
      <c r="E16" s="229"/>
      <c r="F16" s="236">
        <v>2538242</v>
      </c>
      <c r="I16" s="586"/>
      <c r="J16" s="585" t="s">
        <v>8474</v>
      </c>
      <c r="K16" s="647">
        <f>K13-K14-K15</f>
        <v>2686242</v>
      </c>
      <c r="M16" s="586" t="s">
        <v>8459</v>
      </c>
      <c r="N16" s="585" t="s">
        <v>12884</v>
      </c>
      <c r="O16" s="232">
        <f>-'6正'!O19</f>
        <v>0</v>
      </c>
    </row>
    <row r="17" spans="1:16">
      <c r="A17" s="590" t="s">
        <v>12812</v>
      </c>
      <c r="B17" s="579">
        <v>2194</v>
      </c>
      <c r="C17" s="175" t="s">
        <v>244</v>
      </c>
      <c r="D17" s="115" t="s">
        <v>12765</v>
      </c>
      <c r="E17" s="229"/>
      <c r="F17" s="236">
        <v>126913</v>
      </c>
      <c r="I17" s="586"/>
      <c r="J17" s="585" t="s">
        <v>8481</v>
      </c>
      <c r="K17" s="648">
        <f>O25</f>
        <v>207976.99</v>
      </c>
      <c r="M17" s="586" t="s">
        <v>8459</v>
      </c>
      <c r="N17" s="585" t="s">
        <v>12885</v>
      </c>
      <c r="O17" s="653">
        <v>430000</v>
      </c>
    </row>
    <row r="18" spans="1:16">
      <c r="A18" s="590" t="s">
        <v>12812</v>
      </c>
      <c r="B18" s="579">
        <v>4201</v>
      </c>
      <c r="C18" s="313" t="s">
        <v>1309</v>
      </c>
      <c r="D18" t="s">
        <v>12892</v>
      </c>
      <c r="E18" s="172"/>
      <c r="F18" s="162"/>
      <c r="G18" s="187"/>
      <c r="I18" s="586"/>
      <c r="J18" s="585" t="s">
        <v>8482</v>
      </c>
      <c r="K18" s="648">
        <f>K16-K17</f>
        <v>2478265.0099999998</v>
      </c>
      <c r="M18" s="586" t="s">
        <v>8460</v>
      </c>
      <c r="N18" s="585" t="s">
        <v>12883</v>
      </c>
      <c r="O18" s="654"/>
    </row>
    <row r="19" spans="1:16">
      <c r="A19" s="590" t="s">
        <v>12812</v>
      </c>
      <c r="B19" s="580">
        <v>2131</v>
      </c>
      <c r="C19" s="563" t="s">
        <v>4954</v>
      </c>
      <c r="D19" t="s">
        <v>12892</v>
      </c>
      <c r="E19" s="161"/>
      <c r="F19" s="597">
        <f>E18</f>
        <v>0</v>
      </c>
      <c r="G19" s="187"/>
      <c r="I19" s="586"/>
      <c r="J19" s="585" t="s">
        <v>8483</v>
      </c>
      <c r="K19" s="609">
        <f>K18/K$16</f>
        <v>0.9225769718439365</v>
      </c>
      <c r="M19" s="586" t="s">
        <v>8460</v>
      </c>
      <c r="N19" s="585" t="s">
        <v>12886</v>
      </c>
      <c r="O19" s="186">
        <f>-'6正'!O18</f>
        <v>-282000</v>
      </c>
      <c r="P19" s="584">
        <f>O13-O14-O15</f>
        <v>0</v>
      </c>
    </row>
    <row r="20" spans="1:16">
      <c r="A20" s="590" t="s">
        <v>12812</v>
      </c>
      <c r="B20" s="579">
        <v>2131</v>
      </c>
      <c r="C20" s="310" t="s">
        <v>1308</v>
      </c>
      <c r="D20" t="s">
        <v>12891</v>
      </c>
      <c r="E20" s="172"/>
      <c r="F20" s="162"/>
      <c r="G20" s="233"/>
      <c r="I20" s="586"/>
      <c r="J20" s="585" t="s">
        <v>8484</v>
      </c>
      <c r="K20" s="647">
        <f>SUM(K22:K31)</f>
        <v>2481523</v>
      </c>
    </row>
    <row r="21" spans="1:16">
      <c r="A21" s="590" t="s">
        <v>12812</v>
      </c>
      <c r="B21" s="579">
        <v>4201</v>
      </c>
      <c r="C21" s="259" t="s">
        <v>337</v>
      </c>
      <c r="D21" t="s">
        <v>12891</v>
      </c>
      <c r="E21" s="161"/>
      <c r="F21" s="597">
        <f>E20</f>
        <v>0</v>
      </c>
      <c r="G21" s="584">
        <f>SUM(E15:E21)-SUM(F15:F21)</f>
        <v>0</v>
      </c>
      <c r="I21" s="586"/>
      <c r="J21" s="585" t="s">
        <v>8485</v>
      </c>
      <c r="K21" s="609">
        <f>K20/K$16</f>
        <v>0.92378981491615419</v>
      </c>
      <c r="M21" s="790" t="s">
        <v>8509</v>
      </c>
      <c r="N21" s="791"/>
      <c r="O21" s="791"/>
    </row>
    <row r="22" spans="1:16">
      <c r="A22" s="590"/>
      <c r="B22" s="580"/>
      <c r="C22" s="563"/>
      <c r="D22"/>
      <c r="E22" s="161"/>
      <c r="F22" s="161"/>
      <c r="I22" s="586">
        <v>6201</v>
      </c>
      <c r="J22" s="585" t="s">
        <v>8486</v>
      </c>
      <c r="K22" s="647">
        <f>(SUMIF($B$2:$B$207,I22,$E$2:$E$207)-SUMIF($B$2:$B$207,I22,$F$2:$F$207))</f>
        <v>1817500</v>
      </c>
      <c r="M22" s="586"/>
      <c r="N22" s="585" t="s">
        <v>8510</v>
      </c>
      <c r="O22" s="186">
        <f>E8</f>
        <v>718694</v>
      </c>
    </row>
    <row r="23" spans="1:16">
      <c r="A23" s="590" t="s">
        <v>12813</v>
      </c>
      <c r="B23" s="581">
        <v>1121</v>
      </c>
      <c r="C23" s="61" t="s">
        <v>2918</v>
      </c>
      <c r="D23" s="115" t="s">
        <v>12759</v>
      </c>
      <c r="E23" s="235">
        <v>1482030</v>
      </c>
      <c r="F23" s="232"/>
      <c r="I23" s="586">
        <v>6202</v>
      </c>
      <c r="J23" s="585" t="s">
        <v>8487</v>
      </c>
      <c r="K23" s="647">
        <f>(SUMIF($B$2:$B$207,I23,$E$2:$E$207)-SUMIF($B$2:$B$207,I23,$F$2:$F$207))</f>
        <v>210000</v>
      </c>
      <c r="M23" s="586">
        <v>5201</v>
      </c>
      <c r="N23" s="585" t="s">
        <v>8511</v>
      </c>
      <c r="O23" s="186">
        <f>SUMIF($B$2:$B$207,M23,$E$2:$E$207)</f>
        <v>207604</v>
      </c>
    </row>
    <row r="24" spans="1:16">
      <c r="A24" s="590" t="s">
        <v>12813</v>
      </c>
      <c r="B24" s="581">
        <v>1121</v>
      </c>
      <c r="C24" s="61" t="s">
        <v>2918</v>
      </c>
      <c r="D24" s="115" t="s">
        <v>4449</v>
      </c>
      <c r="E24" s="235">
        <v>401310</v>
      </c>
      <c r="F24" s="232"/>
      <c r="I24" s="586">
        <v>6203</v>
      </c>
      <c r="J24" s="585" t="s">
        <v>8488</v>
      </c>
      <c r="K24" s="647">
        <f>(SUMIF($B$2:$B$207,I24,$E$2:$E$207)-SUMIF($B$2:$B$207,I24,$F$2:$F$207))</f>
        <v>840</v>
      </c>
      <c r="M24" s="586" t="s">
        <v>8460</v>
      </c>
      <c r="N24" s="585" t="s">
        <v>8512</v>
      </c>
      <c r="O24" s="647">
        <f>-K7+0.5</f>
        <v>-718321.01</v>
      </c>
    </row>
    <row r="25" spans="1:16">
      <c r="A25" s="590" t="s">
        <v>12813</v>
      </c>
      <c r="B25" s="581">
        <v>2131</v>
      </c>
      <c r="C25" s="61" t="s">
        <v>1308</v>
      </c>
      <c r="D25" s="115" t="s">
        <v>12821</v>
      </c>
      <c r="E25" s="235">
        <v>479115</v>
      </c>
      <c r="F25" s="232"/>
      <c r="I25" s="586">
        <v>6205</v>
      </c>
      <c r="J25" s="585" t="s">
        <v>8489</v>
      </c>
      <c r="K25" s="186">
        <f>(SUMIF($B$2:$B$207,I25,$E$2:$E$207)-SUMIF($B$2:$B$207,I25,$F$2:$F$207))</f>
        <v>7536</v>
      </c>
      <c r="N25" s="585" t="s">
        <v>8513</v>
      </c>
      <c r="O25" s="186">
        <f>SUM(O22:O24)</f>
        <v>207976.99</v>
      </c>
    </row>
    <row r="26" spans="1:16">
      <c r="A26" s="590" t="s">
        <v>12813</v>
      </c>
      <c r="B26" s="579">
        <v>1123</v>
      </c>
      <c r="C26" s="240" t="s">
        <v>242</v>
      </c>
      <c r="D26" s="115" t="s">
        <v>12762</v>
      </c>
      <c r="E26" s="232"/>
      <c r="F26" s="235">
        <v>1420605</v>
      </c>
      <c r="I26" s="586">
        <v>6207</v>
      </c>
      <c r="J26" s="585" t="s">
        <v>8490</v>
      </c>
      <c r="K26" s="186">
        <f>(SUMIF($B$2:$B$207,I26,$E$2:$E$207)-SUMIF($B$2:$B$207,I26,$F$2:$F$207))</f>
        <v>61824</v>
      </c>
    </row>
    <row r="27" spans="1:16">
      <c r="A27" s="590" t="s">
        <v>12813</v>
      </c>
      <c r="B27" s="579">
        <v>1123</v>
      </c>
      <c r="C27" s="240" t="s">
        <v>242</v>
      </c>
      <c r="D27" s="115" t="s">
        <v>12761</v>
      </c>
      <c r="E27" s="232"/>
      <c r="F27" s="235">
        <v>479115</v>
      </c>
      <c r="H27" s="583"/>
      <c r="I27" s="586">
        <v>6209</v>
      </c>
      <c r="J27" s="585" t="s">
        <v>8491</v>
      </c>
      <c r="K27" s="186">
        <f>(SUMIF($B$2:$B$207,I27,$E$2:$E$207)-SUMIF($B$2:$B$207,I27,$F$2:$F$207))</f>
        <v>13602</v>
      </c>
      <c r="M27" s="790" t="s">
        <v>8516</v>
      </c>
      <c r="N27" s="790"/>
      <c r="O27" s="790"/>
    </row>
    <row r="28" spans="1:16">
      <c r="A28" s="590" t="s">
        <v>12813</v>
      </c>
      <c r="B28" s="581">
        <v>2131</v>
      </c>
      <c r="C28" s="240" t="s">
        <v>423</v>
      </c>
      <c r="D28" s="115" t="s">
        <v>12822</v>
      </c>
      <c r="E28" s="232"/>
      <c r="F28" s="235">
        <v>462735</v>
      </c>
      <c r="G28" s="233"/>
      <c r="I28" s="586">
        <v>6213</v>
      </c>
      <c r="J28" s="585" t="s">
        <v>8492</v>
      </c>
      <c r="K28" s="186">
        <f>(SUMIF($B$2:$B$207,I28,$E$2:$E$207)-SUMIF($B$2:$B$207,I28,$F$2:$F$207))</f>
        <v>12761</v>
      </c>
      <c r="M28" s="230">
        <v>6215</v>
      </c>
      <c r="N28" s="585" t="s">
        <v>1220</v>
      </c>
      <c r="O28" s="186">
        <f>(SUMIF($B$2:$B$207,M28,$E$2:$E$207)-SUMIF($B$2:$B$207,M28,$F$2:$F$207))</f>
        <v>474</v>
      </c>
    </row>
    <row r="29" spans="1:16">
      <c r="A29" s="590" t="s">
        <v>12813</v>
      </c>
      <c r="B29" s="581">
        <v>1121</v>
      </c>
      <c r="C29" s="61" t="s">
        <v>2918</v>
      </c>
      <c r="D29" s="115" t="s">
        <v>4854</v>
      </c>
      <c r="E29" s="235">
        <v>348180</v>
      </c>
      <c r="F29" s="232"/>
      <c r="G29" s="683"/>
      <c r="I29" s="586">
        <v>6214</v>
      </c>
      <c r="J29" s="585" t="s">
        <v>8493</v>
      </c>
      <c r="K29" s="186">
        <f>(SUMIF($B$2:$B$207,I29,$E$2:$E$207)-SUMIF($B$2:$B$207,I29,$F$2:$F$207))</f>
        <v>222997</v>
      </c>
      <c r="M29" s="230">
        <v>6230</v>
      </c>
      <c r="N29" s="585" t="s">
        <v>1221</v>
      </c>
      <c r="O29" s="186">
        <f>(SUMIF($B$2:$B$207,M29,$E$2:$E$207)-SUMIF($B$2:$B$207,M29,$F$2:$F$207))</f>
        <v>1293</v>
      </c>
    </row>
    <row r="30" spans="1:16">
      <c r="A30" s="590" t="s">
        <v>12813</v>
      </c>
      <c r="B30" s="579">
        <v>1123</v>
      </c>
      <c r="C30" s="240" t="s">
        <v>242</v>
      </c>
      <c r="D30" s="115" t="s">
        <v>12760</v>
      </c>
      <c r="E30" s="232"/>
      <c r="F30" s="577">
        <f>E29</f>
        <v>348180</v>
      </c>
      <c r="I30" s="586">
        <v>6219</v>
      </c>
      <c r="J30" s="585" t="s">
        <v>8494</v>
      </c>
      <c r="K30" s="186">
        <f>(SUMIF($B$2:$B$207,I30,$E$2:$E$207)-SUMIF($B$2:$B$207,I30,$F$2:$F$207))</f>
        <v>115200</v>
      </c>
      <c r="M30" s="230">
        <v>6232</v>
      </c>
      <c r="N30" s="585" t="s">
        <v>1218</v>
      </c>
      <c r="O30" s="186">
        <f>(SUMIF($B$2:$B$207,M30,$E$2:$E$207)-SUMIF($B$2:$B$207,M30,$F$2:$F$207))</f>
        <v>17496</v>
      </c>
    </row>
    <row r="31" spans="1:16">
      <c r="A31" s="590" t="s">
        <v>12813</v>
      </c>
      <c r="B31" s="580" t="s">
        <v>4860</v>
      </c>
      <c r="C31" s="61" t="s">
        <v>246</v>
      </c>
      <c r="D31" s="299" t="s">
        <v>12763</v>
      </c>
      <c r="E31" s="236">
        <v>2435940</v>
      </c>
      <c r="F31" s="187"/>
      <c r="I31" s="586"/>
      <c r="J31" s="585" t="s">
        <v>8495</v>
      </c>
      <c r="K31" s="186">
        <f>O31</f>
        <v>19263</v>
      </c>
      <c r="N31" s="585" t="s">
        <v>2685</v>
      </c>
      <c r="O31" s="186">
        <f>SUM(O28:O30)</f>
        <v>19263</v>
      </c>
      <c r="P31" s="584">
        <f>K31-O31</f>
        <v>0</v>
      </c>
    </row>
    <row r="32" spans="1:16">
      <c r="A32" s="590" t="s">
        <v>12813</v>
      </c>
      <c r="B32" s="580" t="s">
        <v>4861</v>
      </c>
      <c r="C32" s="231" t="s">
        <v>243</v>
      </c>
      <c r="D32" s="299" t="s">
        <v>12763</v>
      </c>
      <c r="E32" s="229"/>
      <c r="F32" s="578">
        <f>E31</f>
        <v>2435940</v>
      </c>
      <c r="G32" s="584">
        <f>SUM(E23:E32)-SUM(F23:F32)</f>
        <v>0</v>
      </c>
      <c r="J32" s="585" t="s">
        <v>8496</v>
      </c>
      <c r="K32" s="186">
        <f>K18-K20</f>
        <v>-3257.9900000002235</v>
      </c>
      <c r="N32" s="585"/>
      <c r="O32" s="233"/>
    </row>
    <row r="33" spans="1:16">
      <c r="B33" s="580"/>
      <c r="C33" s="231"/>
      <c r="D33" s="299"/>
      <c r="E33" s="229"/>
      <c r="F33" s="229"/>
      <c r="G33" s="229"/>
      <c r="J33" s="585" t="s">
        <v>8497</v>
      </c>
      <c r="K33" s="609">
        <f>K32/K$16</f>
        <v>-1.2128430722177018E-3</v>
      </c>
      <c r="M33" s="790" t="s">
        <v>8517</v>
      </c>
      <c r="N33" s="790"/>
      <c r="O33" s="790"/>
    </row>
    <row r="34" spans="1:16">
      <c r="A34" s="590" t="s">
        <v>12814</v>
      </c>
      <c r="B34" s="581">
        <v>1112</v>
      </c>
      <c r="C34" s="61" t="s">
        <v>246</v>
      </c>
      <c r="D34" s="299" t="s">
        <v>12764</v>
      </c>
      <c r="E34" s="236">
        <f>460655-14000+3150</f>
        <v>449805</v>
      </c>
      <c r="F34" s="187"/>
      <c r="I34" s="586">
        <v>7101</v>
      </c>
      <c r="J34" s="585" t="s">
        <v>8498</v>
      </c>
      <c r="K34" s="186">
        <f>-(SUMIF($B$2:$B$207,I34,$E$2:$E$207)-SUMIF($B$2:$B$207,I34,$F$2:$F$207))</f>
        <v>93</v>
      </c>
      <c r="N34" s="585" t="s">
        <v>8514</v>
      </c>
      <c r="O34" s="186">
        <f>4*12</f>
        <v>48</v>
      </c>
    </row>
    <row r="35" spans="1:16">
      <c r="A35" s="590" t="s">
        <v>12814</v>
      </c>
      <c r="B35" s="580">
        <v>1112</v>
      </c>
      <c r="C35" s="61" t="s">
        <v>247</v>
      </c>
      <c r="D35" s="299" t="s">
        <v>12764</v>
      </c>
      <c r="E35" s="236">
        <v>39690</v>
      </c>
      <c r="F35" s="236"/>
      <c r="J35" s="585" t="s">
        <v>8499</v>
      </c>
      <c r="K35" s="186">
        <f>K32+K34</f>
        <v>-3164.9900000002235</v>
      </c>
      <c r="M35" s="581"/>
      <c r="N35" s="585" t="s">
        <v>8515</v>
      </c>
      <c r="O35" s="186">
        <f>O34*2400</f>
        <v>115200</v>
      </c>
      <c r="P35" s="584">
        <f>K30-O35</f>
        <v>0</v>
      </c>
    </row>
    <row r="36" spans="1:16">
      <c r="A36" s="590" t="s">
        <v>12814</v>
      </c>
      <c r="B36" s="581">
        <v>6230</v>
      </c>
      <c r="C36" s="61" t="s">
        <v>1221</v>
      </c>
      <c r="D36" s="299" t="s">
        <v>12823</v>
      </c>
      <c r="E36" s="236">
        <v>150</v>
      </c>
      <c r="F36" s="187"/>
      <c r="J36" s="585" t="s">
        <v>8500</v>
      </c>
      <c r="K36" s="609">
        <f>K35/(K$16+K$34)</f>
        <v>-1.1781814256227251E-3</v>
      </c>
      <c r="M36" s="582"/>
      <c r="N36" s="220"/>
    </row>
    <row r="37" spans="1:16">
      <c r="A37" s="590" t="s">
        <v>12814</v>
      </c>
      <c r="B37" s="581">
        <v>1123</v>
      </c>
      <c r="C37" s="240" t="s">
        <v>242</v>
      </c>
      <c r="D37" s="299" t="s">
        <v>12866</v>
      </c>
      <c r="E37" s="229"/>
      <c r="F37" s="603">
        <f>SUM(E34:E36)</f>
        <v>489645</v>
      </c>
      <c r="G37" s="584">
        <f>SUM(E34:E37)-SUM(F34:F37)</f>
        <v>0</v>
      </c>
      <c r="M37" s="790" t="s">
        <v>8519</v>
      </c>
      <c r="N37" s="790"/>
      <c r="O37" s="790"/>
    </row>
    <row r="38" spans="1:16">
      <c r="N38" s="585" t="s">
        <v>8466</v>
      </c>
      <c r="O38" s="187">
        <v>1803500</v>
      </c>
    </row>
    <row r="39" spans="1:16">
      <c r="A39" s="590" t="s">
        <v>12858</v>
      </c>
      <c r="B39" s="582">
        <v>6201</v>
      </c>
      <c r="C39" s="134" t="s">
        <v>2920</v>
      </c>
      <c r="D39" s="134" t="s">
        <v>12772</v>
      </c>
      <c r="E39" s="239">
        <v>1803500</v>
      </c>
      <c r="F39" s="236"/>
      <c r="M39" s="586" t="s">
        <v>8460</v>
      </c>
      <c r="N39" s="585" t="s">
        <v>1396</v>
      </c>
      <c r="O39" s="187">
        <f>-'6正'!O41</f>
        <v>-57400</v>
      </c>
    </row>
    <row r="40" spans="1:16">
      <c r="A40" s="590" t="s">
        <v>12858</v>
      </c>
      <c r="B40" s="582">
        <v>6201</v>
      </c>
      <c r="C40" s="134" t="s">
        <v>2920</v>
      </c>
      <c r="D40" s="557" t="s">
        <v>12773</v>
      </c>
      <c r="E40" s="239">
        <v>203600</v>
      </c>
      <c r="F40" s="236"/>
      <c r="M40" s="586" t="s">
        <v>8459</v>
      </c>
      <c r="N40" s="585" t="s">
        <v>1397</v>
      </c>
      <c r="O40" s="187">
        <v>71400</v>
      </c>
    </row>
    <row r="41" spans="1:16">
      <c r="A41" s="590" t="s">
        <v>12858</v>
      </c>
      <c r="B41" s="582">
        <v>6201</v>
      </c>
      <c r="C41" s="134" t="s">
        <v>605</v>
      </c>
      <c r="D41" s="557" t="s">
        <v>12774</v>
      </c>
      <c r="E41" s="239"/>
      <c r="F41" s="239">
        <v>189600</v>
      </c>
      <c r="N41" s="585" t="s">
        <v>8518</v>
      </c>
      <c r="O41" s="186">
        <f>SUM(O38:O40)</f>
        <v>1817500</v>
      </c>
      <c r="P41" s="584">
        <f>K22-O41</f>
        <v>0</v>
      </c>
    </row>
    <row r="42" spans="1:16">
      <c r="A42" s="590" t="s">
        <v>12858</v>
      </c>
      <c r="B42" s="581">
        <v>2123</v>
      </c>
      <c r="C42" s="61" t="s">
        <v>595</v>
      </c>
      <c r="D42" s="134" t="s">
        <v>12775</v>
      </c>
      <c r="E42" s="237"/>
      <c r="F42" s="592">
        <f>E39+E40-F41</f>
        <v>1817500</v>
      </c>
      <c r="N42" s="585"/>
    </row>
    <row r="43" spans="1:16">
      <c r="A43" s="590" t="s">
        <v>12858</v>
      </c>
      <c r="B43" s="582">
        <v>6219</v>
      </c>
      <c r="C43" s="134" t="s">
        <v>2921</v>
      </c>
      <c r="D43" s="134" t="s">
        <v>12776</v>
      </c>
      <c r="E43" s="236">
        <f>2400*12*2</f>
        <v>57600</v>
      </c>
      <c r="F43" s="236"/>
      <c r="M43" s="790" t="s">
        <v>8520</v>
      </c>
      <c r="N43" s="790"/>
      <c r="O43" s="790"/>
    </row>
    <row r="44" spans="1:16">
      <c r="A44" s="590" t="s">
        <v>12858</v>
      </c>
      <c r="B44" s="581">
        <v>2123</v>
      </c>
      <c r="C44" s="61" t="s">
        <v>595</v>
      </c>
      <c r="D44" s="134" t="s">
        <v>12776</v>
      </c>
      <c r="F44" s="591">
        <f>E43</f>
        <v>57600</v>
      </c>
      <c r="N44" s="585" t="s">
        <v>8466</v>
      </c>
      <c r="O44" s="187">
        <v>204000</v>
      </c>
    </row>
    <row r="45" spans="1:16">
      <c r="A45" s="590" t="s">
        <v>12858</v>
      </c>
      <c r="B45" s="582">
        <v>6219</v>
      </c>
      <c r="C45" s="134" t="s">
        <v>2921</v>
      </c>
      <c r="D45" s="134" t="s">
        <v>12777</v>
      </c>
      <c r="E45" s="236">
        <f>2400*12*2</f>
        <v>57600</v>
      </c>
      <c r="F45" s="236"/>
      <c r="M45" s="586" t="s">
        <v>8460</v>
      </c>
      <c r="N45" s="585" t="s">
        <v>1396</v>
      </c>
      <c r="O45" s="187">
        <v>0</v>
      </c>
    </row>
    <row r="46" spans="1:16">
      <c r="A46" s="590" t="s">
        <v>12858</v>
      </c>
      <c r="B46" s="581">
        <v>2123</v>
      </c>
      <c r="C46" s="61" t="s">
        <v>595</v>
      </c>
      <c r="D46" s="134" t="s">
        <v>12777</v>
      </c>
      <c r="E46" s="237"/>
      <c r="F46" s="591">
        <f>E45</f>
        <v>57600</v>
      </c>
      <c r="M46" s="586" t="s">
        <v>8459</v>
      </c>
      <c r="N46" s="585" t="s">
        <v>1397</v>
      </c>
      <c r="O46" s="187">
        <v>0</v>
      </c>
    </row>
    <row r="47" spans="1:16">
      <c r="A47" s="590" t="s">
        <v>12858</v>
      </c>
      <c r="B47" s="581">
        <v>2123</v>
      </c>
      <c r="C47" s="61" t="s">
        <v>1214</v>
      </c>
      <c r="D47" s="134" t="s">
        <v>12778</v>
      </c>
      <c r="E47" s="592">
        <f>F48+F49</f>
        <v>1350762</v>
      </c>
      <c r="F47" s="233"/>
      <c r="N47" s="585" t="s">
        <v>8521</v>
      </c>
      <c r="O47" s="186">
        <f>SUM(O44:O46)</f>
        <v>204000</v>
      </c>
    </row>
    <row r="48" spans="1:16">
      <c r="A48" s="590" t="s">
        <v>12858</v>
      </c>
      <c r="B48" s="581">
        <v>1112</v>
      </c>
      <c r="C48" s="61" t="s">
        <v>251</v>
      </c>
      <c r="D48" s="134" t="s">
        <v>12778</v>
      </c>
      <c r="E48" s="237"/>
      <c r="F48" s="233">
        <v>1350762</v>
      </c>
    </row>
    <row r="49" spans="1:19" s="587" customFormat="1">
      <c r="A49" s="590" t="s">
        <v>12858</v>
      </c>
      <c r="B49" s="581">
        <v>1112</v>
      </c>
      <c r="C49" s="300" t="s">
        <v>249</v>
      </c>
      <c r="D49" s="134" t="s">
        <v>12778</v>
      </c>
      <c r="E49" s="237"/>
      <c r="F49" s="233">
        <v>0</v>
      </c>
      <c r="G49" s="584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7" customFormat="1">
      <c r="A50" s="586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7" customFormat="1">
      <c r="A51" s="590" t="s">
        <v>12767</v>
      </c>
      <c r="B51" s="582">
        <v>6202</v>
      </c>
      <c r="C51" s="220" t="s">
        <v>2919</v>
      </c>
      <c r="D51" s="300" t="s">
        <v>12766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7" customFormat="1">
      <c r="A52" s="590" t="s">
        <v>12767</v>
      </c>
      <c r="B52" s="581">
        <v>6230</v>
      </c>
      <c r="C52" s="61" t="s">
        <v>1221</v>
      </c>
      <c r="D52" s="585" t="s">
        <v>12768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7" customFormat="1">
      <c r="A53" s="590" t="s">
        <v>12767</v>
      </c>
      <c r="B53" s="581">
        <v>1112</v>
      </c>
      <c r="C53" s="61" t="s">
        <v>251</v>
      </c>
      <c r="D53" s="300" t="s">
        <v>12766</v>
      </c>
      <c r="E53" s="229"/>
      <c r="F53" s="591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7" customFormat="1">
      <c r="A54" s="590" t="s">
        <v>12767</v>
      </c>
      <c r="B54" s="580">
        <v>1112</v>
      </c>
      <c r="C54" s="61" t="s">
        <v>247</v>
      </c>
      <c r="D54" s="300" t="s">
        <v>12824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7" customFormat="1">
      <c r="A55" s="590" t="s">
        <v>12767</v>
      </c>
      <c r="B55" s="581">
        <v>7101</v>
      </c>
      <c r="C55" s="186" t="s">
        <v>2788</v>
      </c>
      <c r="D55" s="300" t="s">
        <v>12825</v>
      </c>
      <c r="E55" s="229"/>
      <c r="F55" s="591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7" customFormat="1">
      <c r="A56" s="590" t="s">
        <v>12767</v>
      </c>
      <c r="B56" s="580">
        <v>1112</v>
      </c>
      <c r="C56" s="61" t="s">
        <v>247</v>
      </c>
      <c r="D56" s="300" t="s">
        <v>12826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7" customFormat="1">
      <c r="A57" s="590" t="s">
        <v>12767</v>
      </c>
      <c r="B57" s="581">
        <v>7101</v>
      </c>
      <c r="C57" s="186" t="s">
        <v>2788</v>
      </c>
      <c r="D57" s="300" t="s">
        <v>12826</v>
      </c>
      <c r="E57" s="229"/>
      <c r="F57" s="591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7" customFormat="1">
      <c r="A58" s="590" t="s">
        <v>12767</v>
      </c>
      <c r="B58" s="581">
        <v>1112</v>
      </c>
      <c r="C58" s="61" t="s">
        <v>246</v>
      </c>
      <c r="D58" s="300" t="s">
        <v>12827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7" customFormat="1">
      <c r="A59" s="590" t="s">
        <v>12767</v>
      </c>
      <c r="B59" s="581">
        <v>7101</v>
      </c>
      <c r="C59" s="186" t="s">
        <v>2788</v>
      </c>
      <c r="D59" s="300" t="s">
        <v>12827</v>
      </c>
      <c r="E59" s="229"/>
      <c r="F59" s="591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7" customFormat="1">
      <c r="A60" s="590" t="s">
        <v>12767</v>
      </c>
      <c r="B60" s="581">
        <v>1112</v>
      </c>
      <c r="C60" s="61" t="s">
        <v>246</v>
      </c>
      <c r="D60" s="300" t="s">
        <v>12828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7" customFormat="1">
      <c r="A61" s="590" t="s">
        <v>12767</v>
      </c>
      <c r="B61" s="581">
        <v>7101</v>
      </c>
      <c r="C61" s="186" t="s">
        <v>2788</v>
      </c>
      <c r="D61" s="300" t="s">
        <v>12828</v>
      </c>
      <c r="E61" s="229"/>
      <c r="F61" s="591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7" customFormat="1">
      <c r="A62" s="590" t="s">
        <v>12767</v>
      </c>
      <c r="B62" s="582">
        <v>6214</v>
      </c>
      <c r="C62" s="220" t="s">
        <v>2790</v>
      </c>
      <c r="D62" s="299" t="s">
        <v>12769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7" customFormat="1">
      <c r="A63" s="590" t="s">
        <v>12767</v>
      </c>
      <c r="B63" s="582">
        <v>6214</v>
      </c>
      <c r="C63" s="220" t="s">
        <v>2790</v>
      </c>
      <c r="D63" s="299" t="s">
        <v>12829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7" customFormat="1">
      <c r="A64" s="590" t="s">
        <v>12767</v>
      </c>
      <c r="B64" s="581">
        <v>1112</v>
      </c>
      <c r="C64" s="220" t="s">
        <v>251</v>
      </c>
      <c r="D64" s="299" t="s">
        <v>12769</v>
      </c>
      <c r="E64" s="229"/>
      <c r="F64" s="591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7" customFormat="1">
      <c r="A65" s="590" t="s">
        <v>12767</v>
      </c>
      <c r="B65" s="582">
        <v>6214</v>
      </c>
      <c r="C65" s="220" t="s">
        <v>2791</v>
      </c>
      <c r="D65" s="300" t="s">
        <v>12830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7" customFormat="1">
      <c r="A66" s="590" t="s">
        <v>12767</v>
      </c>
      <c r="B66" s="581">
        <v>1112</v>
      </c>
      <c r="C66" s="61" t="s">
        <v>251</v>
      </c>
      <c r="D66" s="300" t="s">
        <v>12830</v>
      </c>
      <c r="E66" s="229"/>
      <c r="F66" s="591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7" customFormat="1">
      <c r="A67" s="590" t="s">
        <v>12767</v>
      </c>
      <c r="B67" s="582">
        <v>6214</v>
      </c>
      <c r="C67" s="220" t="s">
        <v>2792</v>
      </c>
      <c r="D67" s="300" t="s">
        <v>12831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7" customFormat="1">
      <c r="A68" s="590" t="s">
        <v>12767</v>
      </c>
      <c r="B68" s="581">
        <v>1112</v>
      </c>
      <c r="C68" s="61" t="s">
        <v>251</v>
      </c>
      <c r="D68" s="300" t="s">
        <v>12831</v>
      </c>
      <c r="E68" s="229"/>
      <c r="F68" s="591">
        <f>E67</f>
        <v>50367</v>
      </c>
      <c r="G68" s="584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7" customFormat="1">
      <c r="A69" s="586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7" customFormat="1">
      <c r="A70" s="590" t="s">
        <v>12771</v>
      </c>
      <c r="B70" s="582">
        <v>6207</v>
      </c>
      <c r="C70" s="134" t="s">
        <v>1215</v>
      </c>
      <c r="D70" s="134" t="s">
        <v>12770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7" customFormat="1">
      <c r="A71" s="590" t="s">
        <v>12771</v>
      </c>
      <c r="B71" s="582">
        <v>1194</v>
      </c>
      <c r="C71" s="134" t="s">
        <v>3799</v>
      </c>
      <c r="D71" s="134" t="s">
        <v>12770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7" customFormat="1">
      <c r="A72" s="590" t="s">
        <v>12771</v>
      </c>
      <c r="B72" s="581">
        <v>1112</v>
      </c>
      <c r="C72" s="61" t="s">
        <v>251</v>
      </c>
      <c r="D72" s="134" t="s">
        <v>12770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7" customFormat="1">
      <c r="A73" s="590" t="s">
        <v>12771</v>
      </c>
      <c r="B73" s="582">
        <v>6213</v>
      </c>
      <c r="C73" s="134" t="s">
        <v>877</v>
      </c>
      <c r="D73" s="134" t="s">
        <v>12833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7" customFormat="1">
      <c r="A74" s="590" t="s">
        <v>12771</v>
      </c>
      <c r="B74" s="582">
        <v>1194</v>
      </c>
      <c r="C74" s="134" t="s">
        <v>3799</v>
      </c>
      <c r="D74" s="134" t="s">
        <v>12833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7" customFormat="1">
      <c r="A75" s="590" t="s">
        <v>12771</v>
      </c>
      <c r="B75" s="581">
        <v>1112</v>
      </c>
      <c r="C75" s="61" t="s">
        <v>251</v>
      </c>
      <c r="D75" s="134" t="s">
        <v>12833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7" customFormat="1">
      <c r="A76" s="590" t="s">
        <v>12771</v>
      </c>
      <c r="B76" s="582">
        <v>6213</v>
      </c>
      <c r="C76" s="134" t="s">
        <v>877</v>
      </c>
      <c r="D76" s="134" t="s">
        <v>12832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7" customFormat="1">
      <c r="A77" s="590" t="s">
        <v>12771</v>
      </c>
      <c r="B77" s="582">
        <v>1194</v>
      </c>
      <c r="C77" s="134" t="s">
        <v>3799</v>
      </c>
      <c r="D77" s="134" t="s">
        <v>12832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7" customFormat="1">
      <c r="A78" s="590" t="s">
        <v>12771</v>
      </c>
      <c r="B78" s="582">
        <v>1111</v>
      </c>
      <c r="C78" s="61" t="s">
        <v>602</v>
      </c>
      <c r="D78" s="134" t="s">
        <v>12832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7" customFormat="1">
      <c r="A79" s="590" t="s">
        <v>12771</v>
      </c>
      <c r="B79" s="582">
        <v>1111</v>
      </c>
      <c r="C79" s="134" t="s">
        <v>463</v>
      </c>
      <c r="D79" s="134" t="s">
        <v>12873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7" customFormat="1">
      <c r="A80" s="590" t="s">
        <v>12771</v>
      </c>
      <c r="B80" s="582">
        <v>2192</v>
      </c>
      <c r="C80" s="299" t="s">
        <v>12875</v>
      </c>
      <c r="D80" s="134" t="s">
        <v>12872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7" customFormat="1">
      <c r="A81" s="590" t="s">
        <v>12771</v>
      </c>
      <c r="B81" s="582">
        <v>1111</v>
      </c>
      <c r="C81" s="134" t="s">
        <v>463</v>
      </c>
      <c r="D81" s="134" t="s">
        <v>12893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7" customFormat="1">
      <c r="A82" s="590" t="s">
        <v>12771</v>
      </c>
      <c r="B82" s="581">
        <v>1112</v>
      </c>
      <c r="C82" s="61" t="s">
        <v>251</v>
      </c>
      <c r="D82" s="134" t="s">
        <v>12893</v>
      </c>
      <c r="E82" s="237"/>
      <c r="F82" s="592">
        <f>E81</f>
        <v>35000</v>
      </c>
      <c r="G82" s="584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7" customFormat="1">
      <c r="A83" s="586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7" customFormat="1">
      <c r="A84" s="590" t="s">
        <v>12859</v>
      </c>
      <c r="B84" s="582">
        <v>6213</v>
      </c>
      <c r="C84" s="61" t="s">
        <v>1217</v>
      </c>
      <c r="D84" s="244" t="s">
        <v>12836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7" customFormat="1">
      <c r="A85" s="590" t="s">
        <v>12859</v>
      </c>
      <c r="B85" s="582">
        <v>1194</v>
      </c>
      <c r="C85" s="61" t="s">
        <v>3799</v>
      </c>
      <c r="D85" s="244" t="s">
        <v>12836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7" customFormat="1">
      <c r="A86" s="590" t="s">
        <v>12859</v>
      </c>
      <c r="B86" s="582">
        <v>6213</v>
      </c>
      <c r="C86" s="61" t="s">
        <v>1217</v>
      </c>
      <c r="D86" s="134" t="s">
        <v>12835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7" customFormat="1">
      <c r="A87" s="590" t="s">
        <v>12859</v>
      </c>
      <c r="B87" s="582">
        <v>1111</v>
      </c>
      <c r="C87" s="61" t="s">
        <v>602</v>
      </c>
      <c r="D87" s="244" t="s">
        <v>12834</v>
      </c>
      <c r="E87" s="237"/>
      <c r="F87" s="232">
        <v>1091</v>
      </c>
      <c r="G87" s="584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7" customFormat="1">
      <c r="A88" s="586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7" customFormat="1">
      <c r="A89" s="590" t="s">
        <v>12860</v>
      </c>
      <c r="B89" s="582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7" customFormat="1">
      <c r="A90" s="590" t="s">
        <v>12860</v>
      </c>
      <c r="B90" s="582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7" customFormat="1">
      <c r="A91" s="590" t="s">
        <v>12860</v>
      </c>
      <c r="B91" s="581">
        <v>6232</v>
      </c>
      <c r="C91" s="61" t="s">
        <v>1218</v>
      </c>
      <c r="D91" s="245" t="s">
        <v>12779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7" customFormat="1">
      <c r="A92" s="590" t="s">
        <v>12860</v>
      </c>
      <c r="B92" s="581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7" customFormat="1">
      <c r="A93" s="590" t="s">
        <v>12860</v>
      </c>
      <c r="B93" s="581">
        <v>6230</v>
      </c>
      <c r="C93" s="61" t="s">
        <v>1221</v>
      </c>
      <c r="D93" s="244" t="s">
        <v>8436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7" customFormat="1">
      <c r="A94" s="590" t="s">
        <v>12860</v>
      </c>
      <c r="B94" s="582">
        <v>6215</v>
      </c>
      <c r="C94" s="61" t="s">
        <v>1220</v>
      </c>
      <c r="D94" s="244" t="s">
        <v>8469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7" customFormat="1">
      <c r="A95" s="590" t="s">
        <v>12788</v>
      </c>
      <c r="B95" s="582">
        <v>2192</v>
      </c>
      <c r="C95" s="299" t="s">
        <v>12856</v>
      </c>
      <c r="D95" s="244" t="s">
        <v>12876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7" customFormat="1">
      <c r="A96" s="590" t="s">
        <v>12788</v>
      </c>
      <c r="B96" s="582">
        <v>2192</v>
      </c>
      <c r="C96" s="299" t="s">
        <v>12856</v>
      </c>
      <c r="D96" s="244" t="s">
        <v>12870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7" customFormat="1">
      <c r="A97" s="590" t="s">
        <v>12860</v>
      </c>
      <c r="B97" s="582">
        <v>1111</v>
      </c>
      <c r="C97" s="61" t="s">
        <v>602</v>
      </c>
      <c r="D97" s="244" t="s">
        <v>603</v>
      </c>
      <c r="E97" s="237"/>
      <c r="F97" s="592">
        <f>SUM(E89:E96)</f>
        <v>30016</v>
      </c>
      <c r="G97" s="584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7" customFormat="1">
      <c r="A98" s="586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7" customFormat="1">
      <c r="A99" s="590" t="s">
        <v>12861</v>
      </c>
      <c r="B99" s="581">
        <v>2194</v>
      </c>
      <c r="C99" s="61" t="s">
        <v>1216</v>
      </c>
      <c r="D99" s="245" t="s">
        <v>12837</v>
      </c>
      <c r="E99" s="592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7" customFormat="1">
      <c r="A100" s="590" t="s">
        <v>12861</v>
      </c>
      <c r="B100" s="582">
        <v>1194</v>
      </c>
      <c r="C100" s="300" t="s">
        <v>3799</v>
      </c>
      <c r="D100" s="245" t="s">
        <v>12838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7" customFormat="1">
      <c r="A101" s="590" t="s">
        <v>12861</v>
      </c>
      <c r="B101" s="582">
        <v>1194</v>
      </c>
      <c r="C101" s="61" t="s">
        <v>596</v>
      </c>
      <c r="D101" s="245" t="s">
        <v>12839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7" customFormat="1">
      <c r="A102" s="590" t="s">
        <v>12861</v>
      </c>
      <c r="B102" s="580">
        <v>2194</v>
      </c>
      <c r="C102" s="300" t="s">
        <v>1216</v>
      </c>
      <c r="D102" s="300" t="s">
        <v>12840</v>
      </c>
      <c r="E102" s="592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7" customFormat="1">
      <c r="A103" s="590" t="s">
        <v>12861</v>
      </c>
      <c r="B103" s="579">
        <v>1111</v>
      </c>
      <c r="C103" t="s">
        <v>8467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7" customFormat="1">
      <c r="A104" s="590" t="s">
        <v>12861</v>
      </c>
      <c r="B104" s="581">
        <v>1112</v>
      </c>
      <c r="C104" s="61" t="s">
        <v>251</v>
      </c>
      <c r="D104" s="300" t="s">
        <v>12841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7" customFormat="1">
      <c r="A105" s="590" t="s">
        <v>12861</v>
      </c>
      <c r="B105" s="581">
        <v>1112</v>
      </c>
      <c r="C105" s="300" t="s">
        <v>249</v>
      </c>
      <c r="D105" s="300" t="s">
        <v>12842</v>
      </c>
      <c r="E105" s="237"/>
      <c r="F105" s="233">
        <v>10670</v>
      </c>
      <c r="G105" s="584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7" customFormat="1">
      <c r="A106" s="586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7" customFormat="1">
      <c r="A107" s="590" t="s">
        <v>12781</v>
      </c>
      <c r="B107" s="582">
        <v>5201</v>
      </c>
      <c r="C107" s="134" t="s">
        <v>1219</v>
      </c>
      <c r="D107" s="134" t="s">
        <v>12780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7" customFormat="1">
      <c r="A108" s="590" t="s">
        <v>12781</v>
      </c>
      <c r="B108" s="582">
        <v>1194</v>
      </c>
      <c r="C108" s="61" t="s">
        <v>3799</v>
      </c>
      <c r="D108" s="134" t="s">
        <v>12780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7" customFormat="1">
      <c r="A109" s="590" t="s">
        <v>12781</v>
      </c>
      <c r="B109" s="582">
        <v>6209</v>
      </c>
      <c r="C109" s="220" t="s">
        <v>597</v>
      </c>
      <c r="D109" s="244" t="s">
        <v>12782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7" customFormat="1">
      <c r="A110" s="590" t="s">
        <v>12781</v>
      </c>
      <c r="B110" s="582">
        <v>6207</v>
      </c>
      <c r="C110" s="61" t="s">
        <v>1215</v>
      </c>
      <c r="D110" s="244" t="s">
        <v>8439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7" customFormat="1">
      <c r="A111" s="590" t="s">
        <v>12781</v>
      </c>
      <c r="B111" s="581">
        <v>2123</v>
      </c>
      <c r="C111" s="166" t="s">
        <v>4456</v>
      </c>
      <c r="D111" s="244" t="s">
        <v>12894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7" customFormat="1">
      <c r="A112" s="590" t="s">
        <v>12781</v>
      </c>
      <c r="B112" s="581">
        <v>2123</v>
      </c>
      <c r="C112" s="166" t="s">
        <v>4456</v>
      </c>
      <c r="D112" s="244" t="s">
        <v>12895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7" customFormat="1">
      <c r="A113" s="590" t="s">
        <v>12781</v>
      </c>
      <c r="B113" s="581">
        <v>2123</v>
      </c>
      <c r="C113" s="166" t="s">
        <v>4456</v>
      </c>
      <c r="D113" s="244" t="s">
        <v>12896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7" customFormat="1">
      <c r="A114" s="590" t="s">
        <v>12788</v>
      </c>
      <c r="B114" s="582">
        <v>2192</v>
      </c>
      <c r="C114" s="299" t="s">
        <v>12856</v>
      </c>
      <c r="D114" s="244" t="s">
        <v>12857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7" customFormat="1">
      <c r="A115" s="590" t="s">
        <v>12781</v>
      </c>
      <c r="B115" s="581">
        <v>2123</v>
      </c>
      <c r="C115" s="61" t="s">
        <v>595</v>
      </c>
      <c r="D115" s="244" t="s">
        <v>12783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7" customFormat="1">
      <c r="A116" s="590" t="s">
        <v>12781</v>
      </c>
      <c r="B116" s="581">
        <v>2123</v>
      </c>
      <c r="C116" s="61" t="s">
        <v>595</v>
      </c>
      <c r="D116" s="244" t="s">
        <v>12784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7" customFormat="1">
      <c r="A117" s="590" t="s">
        <v>12781</v>
      </c>
      <c r="B117" s="581">
        <v>2123</v>
      </c>
      <c r="C117" s="61" t="s">
        <v>595</v>
      </c>
      <c r="D117" s="244" t="s">
        <v>12785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7" customFormat="1">
      <c r="A118" s="590" t="s">
        <v>12781</v>
      </c>
      <c r="B118" s="580">
        <v>1112</v>
      </c>
      <c r="C118" s="61" t="s">
        <v>251</v>
      </c>
      <c r="D118" s="244" t="s">
        <v>12786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7" customFormat="1">
      <c r="A119" s="590" t="s">
        <v>12781</v>
      </c>
      <c r="B119" s="581">
        <v>1112</v>
      </c>
      <c r="C119" s="300" t="s">
        <v>249</v>
      </c>
      <c r="D119" s="244" t="s">
        <v>12787</v>
      </c>
      <c r="E119" s="237"/>
      <c r="F119" s="233">
        <v>13502</v>
      </c>
      <c r="G119" s="584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7" customFormat="1">
      <c r="A120" s="586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7" customFormat="1">
      <c r="A121" s="590" t="s">
        <v>12862</v>
      </c>
      <c r="B121" s="581">
        <v>5901</v>
      </c>
      <c r="C121" s="595" t="s">
        <v>3896</v>
      </c>
      <c r="D121" s="166" t="s">
        <v>12843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7" customFormat="1">
      <c r="A122" s="590" t="s">
        <v>12862</v>
      </c>
      <c r="B122" s="581">
        <v>1130</v>
      </c>
      <c r="C122" s="151" t="s">
        <v>3897</v>
      </c>
      <c r="D122" s="166" t="s">
        <v>12843</v>
      </c>
      <c r="E122" s="108"/>
      <c r="F122" s="598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7" customFormat="1">
      <c r="A123" s="590" t="s">
        <v>12862</v>
      </c>
      <c r="B123" s="581">
        <v>1130</v>
      </c>
      <c r="C123" s="596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7" customFormat="1">
      <c r="A124" s="590" t="s">
        <v>12862</v>
      </c>
      <c r="B124" s="581">
        <v>1130</v>
      </c>
      <c r="C124" s="596" t="s">
        <v>3892</v>
      </c>
      <c r="D124" s="166" t="s">
        <v>8402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7" customFormat="1">
      <c r="A125" s="590" t="s">
        <v>12862</v>
      </c>
      <c r="B125" s="581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7" customFormat="1">
      <c r="A126" s="590" t="s">
        <v>12862</v>
      </c>
      <c r="B126" s="581">
        <v>5201</v>
      </c>
      <c r="C126" s="195" t="s">
        <v>4955</v>
      </c>
      <c r="D126" s="6" t="s">
        <v>3895</v>
      </c>
      <c r="E126" s="15"/>
      <c r="F126" s="599">
        <f>E123+E124-F125</f>
        <v>207604</v>
      </c>
      <c r="G126" s="584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7" customFormat="1">
      <c r="A127" s="586"/>
      <c r="B127" s="581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7" customFormat="1">
      <c r="A128" s="590" t="s">
        <v>12863</v>
      </c>
      <c r="B128" s="582">
        <v>2192</v>
      </c>
      <c r="C128" s="220" t="s">
        <v>18</v>
      </c>
      <c r="D128" t="s">
        <v>12844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7" customFormat="1">
      <c r="A129" s="590" t="s">
        <v>12863</v>
      </c>
      <c r="B129" s="582">
        <v>2192</v>
      </c>
      <c r="C129" s="220" t="s">
        <v>18</v>
      </c>
      <c r="D129" t="s">
        <v>12845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7" customFormat="1">
      <c r="A130" s="590" t="s">
        <v>12863</v>
      </c>
      <c r="B130" s="582">
        <v>2192</v>
      </c>
      <c r="C130" s="220" t="s">
        <v>18</v>
      </c>
      <c r="D130" t="s">
        <v>12846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7" customFormat="1">
      <c r="A131" s="590" t="s">
        <v>12863</v>
      </c>
      <c r="B131" s="582">
        <v>2192</v>
      </c>
      <c r="C131" s="220" t="s">
        <v>18</v>
      </c>
      <c r="D131" t="s">
        <v>12847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7" customFormat="1">
      <c r="A132" s="590" t="s">
        <v>12863</v>
      </c>
      <c r="B132" s="582">
        <v>2192</v>
      </c>
      <c r="C132" s="220" t="s">
        <v>18</v>
      </c>
      <c r="D132" t="s">
        <v>12848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7" customFormat="1">
      <c r="A133" s="590" t="s">
        <v>12863</v>
      </c>
      <c r="B133" s="582">
        <v>2192</v>
      </c>
      <c r="C133" s="220" t="s">
        <v>18</v>
      </c>
      <c r="D133" t="s">
        <v>12849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7" customFormat="1">
      <c r="A134" s="590" t="s">
        <v>12863</v>
      </c>
      <c r="B134" s="582">
        <v>2192</v>
      </c>
      <c r="C134" s="220" t="s">
        <v>18</v>
      </c>
      <c r="D134" t="s">
        <v>12850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7" customFormat="1">
      <c r="A135" s="590" t="s">
        <v>12863</v>
      </c>
      <c r="B135" s="582">
        <v>2192</v>
      </c>
      <c r="C135" s="220" t="s">
        <v>18</v>
      </c>
      <c r="D135" t="s">
        <v>12851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7" customFormat="1">
      <c r="A136" s="590" t="s">
        <v>12863</v>
      </c>
      <c r="B136" s="582">
        <v>2192</v>
      </c>
      <c r="C136" s="220" t="s">
        <v>18</v>
      </c>
      <c r="D136" t="s">
        <v>12852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7" customFormat="1">
      <c r="A137" s="590" t="s">
        <v>12863</v>
      </c>
      <c r="B137" s="582">
        <v>2192</v>
      </c>
      <c r="C137" s="220" t="s">
        <v>18</v>
      </c>
      <c r="D137" t="s">
        <v>12877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7" customFormat="1">
      <c r="A138" s="590" t="s">
        <v>12863</v>
      </c>
      <c r="B138" s="582">
        <v>2192</v>
      </c>
      <c r="C138" s="220" t="s">
        <v>18</v>
      </c>
      <c r="D138" t="s">
        <v>12878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7" customFormat="1">
      <c r="A139" s="590" t="s">
        <v>12863</v>
      </c>
      <c r="B139" s="582">
        <v>2192</v>
      </c>
      <c r="C139" s="220" t="s">
        <v>18</v>
      </c>
      <c r="D139" t="s">
        <v>12879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7" customFormat="1">
      <c r="A140" s="590" t="s">
        <v>12863</v>
      </c>
      <c r="B140" s="581">
        <v>1112</v>
      </c>
      <c r="C140" s="115" t="s">
        <v>4461</v>
      </c>
      <c r="D140" s="314" t="s">
        <v>8529</v>
      </c>
      <c r="E140" s="236"/>
      <c r="F140" s="599">
        <f>SUM(E128:E139)</f>
        <v>711473</v>
      </c>
      <c r="G140" s="584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7" customFormat="1">
      <c r="A141" s="586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7" customFormat="1">
      <c r="A142" s="590" t="s">
        <v>12864</v>
      </c>
      <c r="B142" s="581">
        <v>2123</v>
      </c>
      <c r="C142" s="220" t="s">
        <v>1214</v>
      </c>
      <c r="D142" s="244" t="s">
        <v>12897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7" customFormat="1">
      <c r="A143" s="590" t="s">
        <v>12864</v>
      </c>
      <c r="B143" s="582">
        <v>2192</v>
      </c>
      <c r="C143" s="220" t="s">
        <v>599</v>
      </c>
      <c r="D143" s="244" t="s">
        <v>12897</v>
      </c>
      <c r="E143" s="236"/>
      <c r="F143" s="591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7" customFormat="1">
      <c r="A144" s="590" t="s">
        <v>12864</v>
      </c>
      <c r="B144" s="581">
        <v>2123</v>
      </c>
      <c r="C144" s="220" t="s">
        <v>1214</v>
      </c>
      <c r="D144" s="244" t="s">
        <v>12898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7" customFormat="1">
      <c r="A145" s="590" t="s">
        <v>12864</v>
      </c>
      <c r="B145" s="582">
        <v>2192</v>
      </c>
      <c r="C145" s="220" t="s">
        <v>599</v>
      </c>
      <c r="D145" s="244" t="s">
        <v>12898</v>
      </c>
      <c r="E145" s="236"/>
      <c r="F145" s="591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7" customFormat="1">
      <c r="A146" s="590" t="s">
        <v>8418</v>
      </c>
      <c r="B146" s="582">
        <v>2192</v>
      </c>
      <c r="C146" s="115" t="s">
        <v>18</v>
      </c>
      <c r="D146" s="244" t="s">
        <v>12881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7" customFormat="1">
      <c r="A147" s="590" t="s">
        <v>8418</v>
      </c>
      <c r="B147" s="581">
        <v>2123</v>
      </c>
      <c r="C147" s="115" t="s">
        <v>595</v>
      </c>
      <c r="D147" s="244" t="s">
        <v>12881</v>
      </c>
      <c r="E147" s="309"/>
      <c r="F147" s="597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7" customFormat="1">
      <c r="A148" s="590" t="s">
        <v>8417</v>
      </c>
      <c r="B148" s="581">
        <v>2123</v>
      </c>
      <c r="C148" s="115" t="s">
        <v>1214</v>
      </c>
      <c r="D148" s="244" t="s">
        <v>12882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90" t="s">
        <v>8417</v>
      </c>
      <c r="B149" s="582">
        <v>2192</v>
      </c>
      <c r="C149" s="115" t="s">
        <v>599</v>
      </c>
      <c r="D149" s="244" t="s">
        <v>12882</v>
      </c>
      <c r="E149" s="236"/>
      <c r="F149" s="591">
        <f>E148</f>
        <v>132200</v>
      </c>
    </row>
    <row r="150" spans="1:19">
      <c r="A150" s="590" t="s">
        <v>12864</v>
      </c>
      <c r="B150" s="582">
        <v>2192</v>
      </c>
      <c r="C150" s="115" t="s">
        <v>18</v>
      </c>
      <c r="D150" s="244" t="s">
        <v>12890</v>
      </c>
      <c r="E150" s="146">
        <f>-'7薪'!C60</f>
        <v>200000</v>
      </c>
      <c r="F150" s="233"/>
    </row>
    <row r="151" spans="1:19">
      <c r="A151" s="590" t="s">
        <v>12864</v>
      </c>
      <c r="B151" s="581">
        <v>2123</v>
      </c>
      <c r="C151" s="115" t="s">
        <v>595</v>
      </c>
      <c r="D151" s="244" t="s">
        <v>12890</v>
      </c>
      <c r="E151" s="309"/>
      <c r="F151" s="597">
        <f>E150</f>
        <v>200000</v>
      </c>
      <c r="J151" s="233"/>
    </row>
    <row r="152" spans="1:19">
      <c r="A152" s="590" t="s">
        <v>12864</v>
      </c>
      <c r="B152" s="581">
        <v>2123</v>
      </c>
      <c r="C152" s="299" t="s">
        <v>1214</v>
      </c>
      <c r="D152" s="244" t="s">
        <v>12853</v>
      </c>
      <c r="E152" s="236">
        <v>14338</v>
      </c>
      <c r="F152" s="232"/>
    </row>
    <row r="153" spans="1:19">
      <c r="A153" s="590" t="s">
        <v>12864</v>
      </c>
      <c r="B153" s="582">
        <v>2192</v>
      </c>
      <c r="C153" s="299" t="s">
        <v>599</v>
      </c>
      <c r="D153" s="244" t="s">
        <v>12853</v>
      </c>
      <c r="E153" s="236"/>
      <c r="F153" s="591">
        <f>E152</f>
        <v>14338</v>
      </c>
      <c r="G153" s="584">
        <f>SUM(E142:E153)-SUM(F142:F153)</f>
        <v>0</v>
      </c>
    </row>
    <row r="154" spans="1:19">
      <c r="A154" s="590"/>
      <c r="B154" s="263"/>
      <c r="C154" s="151"/>
    </row>
    <row r="155" spans="1:19">
      <c r="A155" s="590" t="s">
        <v>12865</v>
      </c>
      <c r="B155" s="579">
        <v>4201</v>
      </c>
      <c r="C155" s="259" t="s">
        <v>1309</v>
      </c>
      <c r="D155" s="244" t="s">
        <v>12899</v>
      </c>
      <c r="E155" s="237">
        <v>282000</v>
      </c>
      <c r="F155" s="233"/>
    </row>
    <row r="156" spans="1:19">
      <c r="A156" s="590" t="s">
        <v>12865</v>
      </c>
      <c r="B156" s="582">
        <v>2192</v>
      </c>
      <c r="C156" s="115" t="s">
        <v>599</v>
      </c>
      <c r="D156" s="244" t="s">
        <v>12899</v>
      </c>
      <c r="E156" s="309"/>
      <c r="F156" s="597">
        <f>E155</f>
        <v>282000</v>
      </c>
    </row>
    <row r="157" spans="1:19">
      <c r="A157" s="590" t="s">
        <v>12865</v>
      </c>
      <c r="B157" s="582">
        <v>2192</v>
      </c>
      <c r="C157" s="115" t="s">
        <v>18</v>
      </c>
      <c r="D157" s="244" t="s">
        <v>12900</v>
      </c>
      <c r="E157" s="146">
        <v>430000</v>
      </c>
      <c r="F157" s="233"/>
    </row>
    <row r="158" spans="1:19">
      <c r="A158" s="590" t="s">
        <v>12865</v>
      </c>
      <c r="B158" s="579">
        <v>4201</v>
      </c>
      <c r="C158" s="259" t="s">
        <v>337</v>
      </c>
      <c r="D158" s="244" t="s">
        <v>12900</v>
      </c>
      <c r="E158" s="309"/>
      <c r="F158" s="597">
        <f>E157</f>
        <v>430000</v>
      </c>
    </row>
    <row r="159" spans="1:19">
      <c r="A159" s="590" t="s">
        <v>12865</v>
      </c>
      <c r="B159" s="582">
        <v>2192</v>
      </c>
      <c r="C159" s="115" t="s">
        <v>18</v>
      </c>
      <c r="D159" s="244" t="s">
        <v>12888</v>
      </c>
      <c r="E159" s="146">
        <f>-余額!K47</f>
        <v>479115</v>
      </c>
      <c r="F159" s="233"/>
    </row>
    <row r="160" spans="1:19">
      <c r="A160" s="590" t="s">
        <v>12865</v>
      </c>
      <c r="B160" s="582">
        <v>2131</v>
      </c>
      <c r="C160" s="299" t="s">
        <v>8463</v>
      </c>
      <c r="D160" s="244" t="s">
        <v>12888</v>
      </c>
      <c r="E160" s="309"/>
      <c r="F160" s="597">
        <f>E159</f>
        <v>479115</v>
      </c>
    </row>
    <row r="161" spans="1:7">
      <c r="A161" s="590" t="s">
        <v>12865</v>
      </c>
      <c r="B161" s="582">
        <v>2131</v>
      </c>
      <c r="C161" s="299" t="s">
        <v>4888</v>
      </c>
      <c r="D161" s="244" t="s">
        <v>12889</v>
      </c>
      <c r="E161" s="237">
        <f>-余額!G50</f>
        <v>462735</v>
      </c>
      <c r="F161" s="233"/>
    </row>
    <row r="162" spans="1:7">
      <c r="A162" s="590" t="s">
        <v>12865</v>
      </c>
      <c r="B162" s="582">
        <v>2192</v>
      </c>
      <c r="C162" s="115" t="s">
        <v>599</v>
      </c>
      <c r="D162" s="244" t="s">
        <v>12889</v>
      </c>
      <c r="E162" s="309"/>
      <c r="F162" s="597">
        <f>E161</f>
        <v>462735</v>
      </c>
    </row>
    <row r="163" spans="1:7">
      <c r="A163" s="590" t="s">
        <v>12865</v>
      </c>
      <c r="B163" s="582">
        <v>2192</v>
      </c>
      <c r="C163" s="115" t="s">
        <v>18</v>
      </c>
      <c r="D163" s="244" t="s">
        <v>12902</v>
      </c>
      <c r="E163" s="146">
        <f>余額!K18</f>
        <v>354944</v>
      </c>
      <c r="F163" s="233"/>
    </row>
    <row r="164" spans="1:7">
      <c r="A164" s="590" t="s">
        <v>12865</v>
      </c>
      <c r="B164" s="581">
        <v>1121</v>
      </c>
      <c r="C164" s="563" t="s">
        <v>243</v>
      </c>
      <c r="D164" s="244" t="s">
        <v>12902</v>
      </c>
      <c r="E164" s="309"/>
      <c r="F164" s="597">
        <f>E163</f>
        <v>354944</v>
      </c>
    </row>
    <row r="165" spans="1:7">
      <c r="A165" s="590" t="s">
        <v>12865</v>
      </c>
      <c r="B165" s="581">
        <v>1121</v>
      </c>
      <c r="C165" s="563" t="s">
        <v>2918</v>
      </c>
      <c r="D165" s="244" t="s">
        <v>12901</v>
      </c>
      <c r="E165" s="146">
        <f>余額!G18</f>
        <v>660021</v>
      </c>
      <c r="F165" s="233"/>
    </row>
    <row r="166" spans="1:7">
      <c r="A166" s="590" t="s">
        <v>12865</v>
      </c>
      <c r="B166" s="582">
        <v>2192</v>
      </c>
      <c r="C166" s="115" t="s">
        <v>599</v>
      </c>
      <c r="D166" s="244" t="s">
        <v>12901</v>
      </c>
      <c r="E166" s="309"/>
      <c r="F166" s="597">
        <f>E165</f>
        <v>660021</v>
      </c>
      <c r="G166" s="584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6"/>
  <sheetViews>
    <sheetView tabSelected="1" zoomScaleNormal="100" workbookViewId="0">
      <pane ySplit="1" topLeftCell="A2" activePane="bottomLeft" state="frozen"/>
      <selection pane="bottomLeft" activeCell="K22" sqref="K22"/>
    </sheetView>
  </sheetViews>
  <sheetFormatPr defaultRowHeight="16.5"/>
  <cols>
    <col min="1" max="1" width="8.25" style="586" customWidth="1"/>
    <col min="2" max="2" width="7.375" style="230" customWidth="1"/>
    <col min="3" max="3" width="17.75" style="186" customWidth="1"/>
    <col min="4" max="4" width="24.25" style="61" customWidth="1"/>
    <col min="5" max="5" width="14.875" style="234" bestFit="1" customWidth="1"/>
    <col min="6" max="6" width="13.75" style="186" bestFit="1" customWidth="1"/>
    <col min="7" max="7" width="9.25" style="186" customWidth="1"/>
    <col min="8" max="8" width="1.5" style="587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8.125" style="186" bestFit="1" customWidth="1"/>
    <col min="17" max="19" width="9" style="187"/>
    <col min="20" max="16384" width="9" style="186"/>
  </cols>
  <sheetData>
    <row r="1" spans="1:16">
      <c r="A1" s="263" t="s">
        <v>4905</v>
      </c>
      <c r="B1" s="586" t="s">
        <v>2385</v>
      </c>
      <c r="C1" s="586" t="s">
        <v>4885</v>
      </c>
      <c r="D1" s="586" t="s">
        <v>474</v>
      </c>
      <c r="E1" s="589" t="s">
        <v>4887</v>
      </c>
      <c r="F1" s="586" t="s">
        <v>4886</v>
      </c>
      <c r="G1" s="230"/>
    </row>
    <row r="2" spans="1:16" s="187" customFormat="1">
      <c r="A2" s="590" t="s">
        <v>17838</v>
      </c>
      <c r="B2" s="579">
        <v>1111</v>
      </c>
      <c r="C2" t="s">
        <v>876</v>
      </c>
      <c r="D2" s="115" t="s">
        <v>17895</v>
      </c>
      <c r="E2" s="236">
        <v>58344</v>
      </c>
      <c r="F2" s="229"/>
      <c r="H2" s="587"/>
      <c r="I2" s="790" t="s">
        <v>8504</v>
      </c>
      <c r="J2" s="790"/>
      <c r="K2" s="790"/>
      <c r="L2" s="790"/>
      <c r="M2" s="790"/>
      <c r="N2" s="790"/>
      <c r="O2" s="790"/>
      <c r="P2" s="232"/>
    </row>
    <row r="3" spans="1:16" s="187" customFormat="1">
      <c r="A3" s="590" t="s">
        <v>17838</v>
      </c>
      <c r="B3" s="579">
        <v>1112</v>
      </c>
      <c r="C3" s="61" t="s">
        <v>246</v>
      </c>
      <c r="D3" s="115" t="s">
        <v>17895</v>
      </c>
      <c r="E3" s="236">
        <v>174375</v>
      </c>
      <c r="F3" s="236"/>
      <c r="H3" s="587"/>
      <c r="I3" s="579">
        <v>1111</v>
      </c>
      <c r="J3" t="s">
        <v>876</v>
      </c>
      <c r="K3" s="647">
        <f>(SUMIF($B$2:$B$217,I3,$E$2:$E$217)-SUMIF($B$2:$B$217,I3,$F$2:$F$217))</f>
        <v>44370</v>
      </c>
      <c r="M3" s="581">
        <v>2123</v>
      </c>
      <c r="N3" s="300" t="s">
        <v>1214</v>
      </c>
      <c r="O3" s="647">
        <f>-(SUMIF($B$2:$B$217,M3,$E$2:$E$217)-SUMIF($B$2:$B$217,M3,$F$2:$F$217))</f>
        <v>141486</v>
      </c>
      <c r="P3" s="232"/>
    </row>
    <row r="4" spans="1:16" s="187" customFormat="1">
      <c r="A4" s="590" t="s">
        <v>17838</v>
      </c>
      <c r="B4" s="579">
        <v>1112</v>
      </c>
      <c r="C4" s="166" t="s">
        <v>247</v>
      </c>
      <c r="D4" s="115" t="s">
        <v>17895</v>
      </c>
      <c r="E4" s="236">
        <v>2694</v>
      </c>
      <c r="F4" s="236"/>
      <c r="H4" s="587"/>
      <c r="I4" s="579">
        <v>1112</v>
      </c>
      <c r="J4" s="175" t="s">
        <v>4856</v>
      </c>
      <c r="K4" s="647">
        <f>(SUMIF($B$2:$B$217,I4,$E$2:$E$217)-SUMIF($B$2:$B$217,I4,$F$2:$F$217))</f>
        <v>187746</v>
      </c>
      <c r="M4" s="582">
        <v>2131</v>
      </c>
      <c r="N4" s="299" t="s">
        <v>4888</v>
      </c>
      <c r="O4" s="647">
        <f>-(SUMIF($B$2:$B$217,M4,$E$2:$E$217)-SUMIF($B$2:$B$217,M4,$F$2:$F$217))</f>
        <v>335790</v>
      </c>
      <c r="P4" s="232"/>
    </row>
    <row r="5" spans="1:16" s="187" customFormat="1">
      <c r="A5" s="590" t="s">
        <v>17838</v>
      </c>
      <c r="B5" s="579">
        <v>1112</v>
      </c>
      <c r="C5" s="175" t="s">
        <v>4959</v>
      </c>
      <c r="D5" s="115" t="s">
        <v>17895</v>
      </c>
      <c r="E5" s="236">
        <v>2600</v>
      </c>
      <c r="F5" s="236"/>
      <c r="H5" s="587"/>
      <c r="I5" s="579">
        <v>1121</v>
      </c>
      <c r="J5" s="61" t="s">
        <v>2918</v>
      </c>
      <c r="K5" s="647">
        <f>(SUMIF($B$2:$B$217,I5,$E$2:$E$217)-SUMIF($B$2:$B$217,I5,$F$2:$F$217))</f>
        <v>1222290</v>
      </c>
      <c r="M5" s="651">
        <v>2192</v>
      </c>
      <c r="N5" s="314" t="s">
        <v>18</v>
      </c>
      <c r="O5" s="647">
        <f>-(SUMIF($B$2:$B$217,M5,$E$2:$E$217)-SUMIF($B$2:$B$217,M5,$F$2:$F$217))</f>
        <v>-1255582</v>
      </c>
    </row>
    <row r="6" spans="1:16">
      <c r="A6" s="590" t="s">
        <v>17838</v>
      </c>
      <c r="B6" s="579">
        <v>1121</v>
      </c>
      <c r="C6" s="61" t="s">
        <v>2918</v>
      </c>
      <c r="D6" s="115" t="s">
        <v>17895</v>
      </c>
      <c r="E6" s="236">
        <v>2129301</v>
      </c>
      <c r="F6" s="236"/>
      <c r="G6" s="187"/>
      <c r="I6" s="580">
        <v>1123</v>
      </c>
      <c r="J6" s="311" t="s">
        <v>3639</v>
      </c>
      <c r="K6" s="647">
        <f>(SUMIF($B$2:$B$217,I6,$E$2:$E$217)-SUMIF($B$2:$B$217,I6,$F$2:$F$217))</f>
        <v>505575</v>
      </c>
      <c r="L6" s="187"/>
      <c r="M6" s="582">
        <v>2194</v>
      </c>
      <c r="N6" s="652" t="s">
        <v>1216</v>
      </c>
      <c r="O6" s="647">
        <f>-(SUMIF($B$2:$B$217,M6,$E$2:$E$217)-SUMIF($B$2:$B$217,M6,$F$2:$F$217))</f>
        <v>43064</v>
      </c>
      <c r="P6" s="187"/>
    </row>
    <row r="7" spans="1:16">
      <c r="A7" s="590" t="s">
        <v>17838</v>
      </c>
      <c r="B7" s="580">
        <v>1123</v>
      </c>
      <c r="C7" s="311" t="s">
        <v>3639</v>
      </c>
      <c r="D7" s="115" t="s">
        <v>17895</v>
      </c>
      <c r="E7" s="236">
        <v>426990</v>
      </c>
      <c r="F7" s="232"/>
      <c r="G7" s="187"/>
      <c r="H7" s="588"/>
      <c r="I7" s="581">
        <v>1130</v>
      </c>
      <c r="J7" s="300" t="s">
        <v>3890</v>
      </c>
      <c r="K7" s="647">
        <f>(SUMIF($B$2:$B$217,I7,$E$2:$E$217)-SUMIF($B$2:$B$217,I7,$F$2:$F$217))</f>
        <v>697093.95</v>
      </c>
      <c r="L7" s="187"/>
      <c r="M7" s="582">
        <v>3110</v>
      </c>
      <c r="N7" s="652" t="s">
        <v>4858</v>
      </c>
      <c r="O7" s="647">
        <f>-(SUMIF($B$2:$B$217,M7,$E$2:$E$217)-SUMIF($B$2:$B$217,M7,$F$2:$F$217))</f>
        <v>5000000</v>
      </c>
    </row>
    <row r="8" spans="1:16">
      <c r="A8" s="590" t="s">
        <v>17838</v>
      </c>
      <c r="B8" s="581">
        <v>1130</v>
      </c>
      <c r="C8" s="300" t="s">
        <v>3890</v>
      </c>
      <c r="D8" s="115" t="s">
        <v>17895</v>
      </c>
      <c r="E8" s="236">
        <v>718322</v>
      </c>
      <c r="F8" s="232"/>
      <c r="G8" s="233"/>
      <c r="H8" s="588"/>
      <c r="I8" s="581">
        <v>1194</v>
      </c>
      <c r="J8" s="300" t="s">
        <v>3799</v>
      </c>
      <c r="K8" s="647">
        <f>(SUMIF($B$2:$B$217,I8,$E$2:$E$217)-SUMIF($B$2:$B$217,I8,$F$2:$F$217))</f>
        <v>490</v>
      </c>
      <c r="L8" s="187"/>
      <c r="M8" s="582">
        <v>3430</v>
      </c>
      <c r="N8" s="652" t="s">
        <v>4859</v>
      </c>
      <c r="O8" s="647">
        <f>-(SUMIF($B$2:$B$217,M8,$E$2:$E$217)-SUMIF($B$2:$B$217,M8,$F$2:$F$217))</f>
        <v>-1576599</v>
      </c>
    </row>
    <row r="9" spans="1:16">
      <c r="A9" s="590" t="s">
        <v>17838</v>
      </c>
      <c r="B9" s="581">
        <v>1901</v>
      </c>
      <c r="C9" s="300" t="s">
        <v>4857</v>
      </c>
      <c r="D9" s="115" t="s">
        <v>17895</v>
      </c>
      <c r="E9" s="236">
        <v>30000</v>
      </c>
      <c r="F9" s="232"/>
      <c r="G9" s="233"/>
      <c r="H9" s="588"/>
      <c r="I9" s="581">
        <v>1901</v>
      </c>
      <c r="J9" s="300" t="s">
        <v>4857</v>
      </c>
      <c r="K9" s="647">
        <f>(SUMIF($B$2:$B$217,I9,$E$2:$E$217)-SUMIF($B$2:$B$217,I9,$F$2:$F$217))</f>
        <v>30000</v>
      </c>
      <c r="L9" s="187"/>
      <c r="M9" s="582">
        <v>3433</v>
      </c>
      <c r="N9" s="652" t="s">
        <v>12903</v>
      </c>
      <c r="O9" s="647">
        <v>-1573435</v>
      </c>
    </row>
    <row r="10" spans="1:16">
      <c r="A10" s="590" t="s">
        <v>17838</v>
      </c>
      <c r="B10" s="581">
        <v>2123</v>
      </c>
      <c r="C10" s="300" t="s">
        <v>595</v>
      </c>
      <c r="D10" s="115" t="s">
        <v>17895</v>
      </c>
      <c r="E10" s="236"/>
      <c r="F10" s="236">
        <v>84890</v>
      </c>
      <c r="H10" s="588"/>
      <c r="K10" s="647"/>
      <c r="L10" s="187"/>
      <c r="M10" s="336">
        <v>3440</v>
      </c>
      <c r="N10" s="652" t="s">
        <v>4862</v>
      </c>
      <c r="O10" s="647">
        <f>K35</f>
        <v>-4421.5499999998137</v>
      </c>
    </row>
    <row r="11" spans="1:16">
      <c r="A11" s="590" t="s">
        <v>17838</v>
      </c>
      <c r="B11" s="581">
        <v>2194</v>
      </c>
      <c r="C11" s="311" t="s">
        <v>244</v>
      </c>
      <c r="D11" s="115" t="s">
        <v>17895</v>
      </c>
      <c r="E11" s="236"/>
      <c r="F11" s="236">
        <v>34335</v>
      </c>
      <c r="I11" s="586">
        <v>1000</v>
      </c>
      <c r="J11" s="300" t="s">
        <v>8505</v>
      </c>
      <c r="K11" s="647">
        <f>SUM(K3:K10)</f>
        <v>2687564.95</v>
      </c>
      <c r="L11" s="187"/>
      <c r="M11" s="336">
        <v>9000</v>
      </c>
      <c r="N11" s="652" t="s">
        <v>8508</v>
      </c>
      <c r="O11" s="647">
        <f>SUM(O3:O8)+O10</f>
        <v>2683737.4500000002</v>
      </c>
      <c r="P11" s="584">
        <f>K11-O11</f>
        <v>3827.5</v>
      </c>
    </row>
    <row r="12" spans="1:16">
      <c r="A12" s="590" t="s">
        <v>17838</v>
      </c>
      <c r="B12" s="581">
        <v>3110</v>
      </c>
      <c r="C12" s="311" t="s">
        <v>4883</v>
      </c>
      <c r="D12" s="115" t="s">
        <v>17895</v>
      </c>
      <c r="E12" s="236"/>
      <c r="F12" s="235">
        <v>5000000</v>
      </c>
      <c r="I12" s="790" t="s">
        <v>8501</v>
      </c>
      <c r="J12" s="790"/>
      <c r="K12" s="790"/>
      <c r="M12" s="790" t="s">
        <v>8502</v>
      </c>
      <c r="N12" s="791"/>
      <c r="O12" s="791"/>
    </row>
    <row r="13" spans="1:16">
      <c r="A13" s="590" t="s">
        <v>17838</v>
      </c>
      <c r="B13" s="581">
        <v>3430</v>
      </c>
      <c r="C13" s="311" t="s">
        <v>4884</v>
      </c>
      <c r="D13" s="115" t="s">
        <v>17895</v>
      </c>
      <c r="E13" s="236"/>
      <c r="F13" s="235">
        <v>-1576599</v>
      </c>
      <c r="G13" s="584">
        <f>SUM(E2:E13)-SUM(F2:F13)</f>
        <v>0</v>
      </c>
      <c r="I13" s="586">
        <v>4201</v>
      </c>
      <c r="J13" s="585" t="s">
        <v>8475</v>
      </c>
      <c r="K13" s="647">
        <f>-(SUMIF($B$2:$B$217,I13,$E$2:$E$217)-SUMIF($B$2:$B$217,I13,$F$2:$F$217))</f>
        <v>2644957</v>
      </c>
      <c r="M13" s="586"/>
      <c r="N13" s="585" t="s">
        <v>8471</v>
      </c>
      <c r="O13" s="647">
        <f>K13</f>
        <v>2644957</v>
      </c>
    </row>
    <row r="14" spans="1:16">
      <c r="B14" s="581"/>
      <c r="C14" s="231"/>
      <c r="D14" s="220"/>
      <c r="E14" s="236"/>
      <c r="F14" s="236"/>
      <c r="I14" s="586">
        <v>4202</v>
      </c>
      <c r="J14" s="585" t="s">
        <v>8472</v>
      </c>
      <c r="K14" s="239">
        <f>-(SUMIF($B$2:$B$217,I14,$E$2:$E$217)-SUMIF($B$2:$B$217,I14,$F$2:$F$217))</f>
        <v>0</v>
      </c>
      <c r="M14" s="586"/>
      <c r="N14" s="585" t="s">
        <v>8476</v>
      </c>
      <c r="O14" s="647">
        <f>F16</f>
        <v>2609957</v>
      </c>
    </row>
    <row r="15" spans="1:16">
      <c r="A15" s="590" t="s">
        <v>17839</v>
      </c>
      <c r="B15" s="579">
        <v>1123</v>
      </c>
      <c r="C15" t="s">
        <v>3639</v>
      </c>
      <c r="D15" s="115" t="s">
        <v>17840</v>
      </c>
      <c r="E15" s="578">
        <f>F16+F17</f>
        <v>2740455</v>
      </c>
      <c r="F15" s="229"/>
      <c r="I15" s="586">
        <v>4203</v>
      </c>
      <c r="J15" s="585" t="s">
        <v>8473</v>
      </c>
      <c r="K15" s="239">
        <f>-(SUMIF($B$2:$B$217,I15,$E$2:$E$217)-SUMIF($B$2:$B$217,I15,$F$2:$F$217))</f>
        <v>0</v>
      </c>
      <c r="M15" s="586"/>
      <c r="N15" s="585" t="s">
        <v>8503</v>
      </c>
      <c r="O15" s="187">
        <f>SUM(O16:O19)</f>
        <v>35000</v>
      </c>
    </row>
    <row r="16" spans="1:16">
      <c r="A16" s="590" t="s">
        <v>17839</v>
      </c>
      <c r="B16" s="579">
        <v>4201</v>
      </c>
      <c r="C16" s="175" t="s">
        <v>337</v>
      </c>
      <c r="D16" s="115" t="s">
        <v>17840</v>
      </c>
      <c r="E16" s="229"/>
      <c r="F16" s="236">
        <v>2609957</v>
      </c>
      <c r="I16" s="586"/>
      <c r="J16" s="585" t="s">
        <v>8474</v>
      </c>
      <c r="K16" s="647">
        <f>K13-K14-K15</f>
        <v>2644957</v>
      </c>
      <c r="M16" s="586" t="s">
        <v>8459</v>
      </c>
      <c r="N16" s="585" t="s">
        <v>12884</v>
      </c>
      <c r="O16" s="232">
        <f>-'6正'!O19</f>
        <v>0</v>
      </c>
    </row>
    <row r="17" spans="1:16">
      <c r="A17" s="590" t="s">
        <v>17839</v>
      </c>
      <c r="B17" s="579">
        <v>2194</v>
      </c>
      <c r="C17" s="175" t="s">
        <v>244</v>
      </c>
      <c r="D17" s="115" t="s">
        <v>17840</v>
      </c>
      <c r="E17" s="229"/>
      <c r="F17" s="236">
        <v>130498</v>
      </c>
      <c r="I17" s="586"/>
      <c r="J17" s="585" t="s">
        <v>8481</v>
      </c>
      <c r="K17" s="648">
        <f>O25</f>
        <v>169605.55000000005</v>
      </c>
      <c r="M17" s="586" t="s">
        <v>8459</v>
      </c>
      <c r="N17" s="585" t="s">
        <v>12885</v>
      </c>
      <c r="O17" s="653">
        <v>465000</v>
      </c>
    </row>
    <row r="18" spans="1:16">
      <c r="A18" s="590" t="s">
        <v>17839</v>
      </c>
      <c r="B18" s="579">
        <v>4201</v>
      </c>
      <c r="C18" s="313" t="s">
        <v>1309</v>
      </c>
      <c r="D18" t="s">
        <v>17896</v>
      </c>
      <c r="E18" s="172"/>
      <c r="F18" s="162"/>
      <c r="G18" s="187"/>
      <c r="I18" s="586"/>
      <c r="J18" s="585" t="s">
        <v>8482</v>
      </c>
      <c r="K18" s="648">
        <f>K16-K17</f>
        <v>2475351.4500000002</v>
      </c>
      <c r="M18" s="586" t="s">
        <v>8460</v>
      </c>
      <c r="N18" s="585" t="s">
        <v>12883</v>
      </c>
      <c r="O18" s="654"/>
    </row>
    <row r="19" spans="1:16">
      <c r="A19" s="590" t="s">
        <v>17839</v>
      </c>
      <c r="B19" s="580">
        <v>2131</v>
      </c>
      <c r="C19" s="563" t="s">
        <v>4954</v>
      </c>
      <c r="D19" t="s">
        <v>17896</v>
      </c>
      <c r="E19" s="161"/>
      <c r="F19" s="597">
        <f>E18</f>
        <v>0</v>
      </c>
      <c r="G19" s="187"/>
      <c r="I19" s="586"/>
      <c r="J19" s="585" t="s">
        <v>8483</v>
      </c>
      <c r="K19" s="609">
        <f>K18/K$16</f>
        <v>0.93587587624297874</v>
      </c>
      <c r="M19" s="586" t="s">
        <v>8460</v>
      </c>
      <c r="N19" s="585" t="s">
        <v>17968</v>
      </c>
      <c r="O19" s="186">
        <f>-'7正'!O17</f>
        <v>-430000</v>
      </c>
      <c r="P19" s="584">
        <f>O13-O14-O15</f>
        <v>0</v>
      </c>
    </row>
    <row r="20" spans="1:16">
      <c r="A20" s="590" t="s">
        <v>17839</v>
      </c>
      <c r="B20" s="579">
        <v>2131</v>
      </c>
      <c r="C20" s="310" t="s">
        <v>1308</v>
      </c>
      <c r="D20" t="s">
        <v>17841</v>
      </c>
      <c r="E20" s="172"/>
      <c r="F20" s="162"/>
      <c r="G20" s="233"/>
      <c r="I20" s="586"/>
      <c r="J20" s="585" t="s">
        <v>8484</v>
      </c>
      <c r="K20" s="647">
        <f>SUM(K22:K31)</f>
        <v>2479884</v>
      </c>
    </row>
    <row r="21" spans="1:16">
      <c r="A21" s="590" t="s">
        <v>17839</v>
      </c>
      <c r="B21" s="579">
        <v>4201</v>
      </c>
      <c r="C21" s="259" t="s">
        <v>337</v>
      </c>
      <c r="D21" t="s">
        <v>17841</v>
      </c>
      <c r="E21" s="161"/>
      <c r="F21" s="597">
        <f>E20</f>
        <v>0</v>
      </c>
      <c r="G21" s="584">
        <f>SUM(E15:E21)-SUM(F15:F21)</f>
        <v>0</v>
      </c>
      <c r="I21" s="586"/>
      <c r="J21" s="585" t="s">
        <v>8485</v>
      </c>
      <c r="K21" s="609">
        <f>K20/K$16</f>
        <v>0.93758953359166142</v>
      </c>
      <c r="M21" s="790" t="s">
        <v>8509</v>
      </c>
      <c r="N21" s="791"/>
      <c r="O21" s="791"/>
    </row>
    <row r="22" spans="1:16">
      <c r="A22" s="590"/>
      <c r="B22" s="580"/>
      <c r="C22" s="563"/>
      <c r="D22"/>
      <c r="E22" s="161"/>
      <c r="F22" s="161"/>
      <c r="I22" s="586">
        <v>6201</v>
      </c>
      <c r="J22" s="585" t="s">
        <v>8486</v>
      </c>
      <c r="K22" s="647">
        <f>(SUMIF($B$2:$B$217,I22,$E$2:$E$217)-SUMIF($B$2:$B$217,I22,$F$2:$F$217))</f>
        <v>1775500</v>
      </c>
      <c r="M22" s="586"/>
      <c r="N22" s="585" t="s">
        <v>8510</v>
      </c>
      <c r="O22" s="186">
        <f>E8</f>
        <v>718322</v>
      </c>
    </row>
    <row r="23" spans="1:16">
      <c r="A23" s="590" t="s">
        <v>17842</v>
      </c>
      <c r="B23" s="581">
        <v>1121</v>
      </c>
      <c r="C23" s="61" t="s">
        <v>2918</v>
      </c>
      <c r="D23" s="115" t="s">
        <v>17843</v>
      </c>
      <c r="E23" s="235">
        <v>1567275</v>
      </c>
      <c r="F23" s="232"/>
      <c r="I23" s="586">
        <v>6202</v>
      </c>
      <c r="J23" s="585" t="s">
        <v>8487</v>
      </c>
      <c r="K23" s="647">
        <f>(SUMIF($B$2:$B$217,I23,$E$2:$E$217)-SUMIF($B$2:$B$217,I23,$F$2:$F$217))</f>
        <v>240000</v>
      </c>
      <c r="M23" s="586">
        <v>5201</v>
      </c>
      <c r="N23" s="585" t="s">
        <v>8511</v>
      </c>
      <c r="O23" s="186">
        <f>SUMIF($B$2:$B$217,M23,$E$2:$E$217)</f>
        <v>148377</v>
      </c>
    </row>
    <row r="24" spans="1:16">
      <c r="A24" s="590" t="s">
        <v>17842</v>
      </c>
      <c r="B24" s="581">
        <v>1121</v>
      </c>
      <c r="C24" s="61" t="s">
        <v>2918</v>
      </c>
      <c r="D24" s="115" t="s">
        <v>4449</v>
      </c>
      <c r="E24" s="235">
        <v>163800</v>
      </c>
      <c r="F24" s="232"/>
      <c r="I24" s="586">
        <v>6203</v>
      </c>
      <c r="J24" s="585" t="s">
        <v>8488</v>
      </c>
      <c r="K24" s="647">
        <f>(SUMIF($B$2:$B$217,I24,$E$2:$E$217)-SUMIF($B$2:$B$217,I24,$F$2:$F$217))</f>
        <v>562</v>
      </c>
      <c r="M24" s="586" t="s">
        <v>8460</v>
      </c>
      <c r="N24" s="585" t="s">
        <v>8512</v>
      </c>
      <c r="O24" s="647">
        <f>-K7+0.5</f>
        <v>-697093.45</v>
      </c>
    </row>
    <row r="25" spans="1:16">
      <c r="A25" s="590" t="s">
        <v>17842</v>
      </c>
      <c r="B25" s="581">
        <v>2131</v>
      </c>
      <c r="C25" s="61" t="s">
        <v>1308</v>
      </c>
      <c r="D25" s="115" t="s">
        <v>12822</v>
      </c>
      <c r="E25" s="235">
        <v>462735</v>
      </c>
      <c r="F25" s="232"/>
      <c r="I25" s="586">
        <v>6205</v>
      </c>
      <c r="J25" s="585" t="s">
        <v>8489</v>
      </c>
      <c r="K25" s="186">
        <f>(SUMIF($B$2:$B$217,I25,$E$2:$E$217)-SUMIF($B$2:$B$217,I25,$F$2:$F$217))</f>
        <v>7025</v>
      </c>
      <c r="N25" s="585" t="s">
        <v>8513</v>
      </c>
      <c r="O25" s="186">
        <f>SUM(O22:O24)</f>
        <v>169605.55000000005</v>
      </c>
    </row>
    <row r="26" spans="1:16">
      <c r="A26" s="837" t="s">
        <v>17842</v>
      </c>
      <c r="B26" s="836">
        <v>1123</v>
      </c>
      <c r="C26" s="831" t="s">
        <v>242</v>
      </c>
      <c r="D26" s="824" t="s">
        <v>17950</v>
      </c>
      <c r="E26" s="828"/>
      <c r="F26" s="235">
        <f>6300+113400+165900</f>
        <v>285600</v>
      </c>
      <c r="G26" s="796"/>
      <c r="I26" s="586">
        <v>6207</v>
      </c>
      <c r="J26" s="585" t="s">
        <v>8490</v>
      </c>
      <c r="K26" s="186">
        <f>(SUMIF($B$2:$B$217,I26,$E$2:$E$217)-SUMIF($B$2:$B$217,I26,$F$2:$F$217))</f>
        <v>62485</v>
      </c>
    </row>
    <row r="27" spans="1:16">
      <c r="A27" s="590" t="s">
        <v>17842</v>
      </c>
      <c r="B27" s="579">
        <v>1123</v>
      </c>
      <c r="C27" s="240" t="s">
        <v>242</v>
      </c>
      <c r="D27" s="115" t="s">
        <v>17844</v>
      </c>
      <c r="E27" s="232"/>
      <c r="F27" s="235">
        <v>1281675</v>
      </c>
      <c r="H27" s="583"/>
      <c r="I27" s="586">
        <v>6209</v>
      </c>
      <c r="J27" s="585" t="s">
        <v>8491</v>
      </c>
      <c r="K27" s="186">
        <f>(SUMIF($B$2:$B$217,I27,$E$2:$E$217)-SUMIF($B$2:$B$217,I27,$F$2:$F$217))</f>
        <v>938</v>
      </c>
      <c r="M27" s="790" t="s">
        <v>8516</v>
      </c>
      <c r="N27" s="790"/>
      <c r="O27" s="790"/>
    </row>
    <row r="28" spans="1:16">
      <c r="A28" s="590" t="s">
        <v>17842</v>
      </c>
      <c r="B28" s="579">
        <v>1123</v>
      </c>
      <c r="C28" s="240" t="s">
        <v>242</v>
      </c>
      <c r="D28" s="115" t="s">
        <v>17845</v>
      </c>
      <c r="E28" s="232"/>
      <c r="F28" s="235">
        <v>290745</v>
      </c>
      <c r="I28" s="586">
        <v>6213</v>
      </c>
      <c r="J28" s="585" t="s">
        <v>8492</v>
      </c>
      <c r="K28" s="186">
        <f>(SUMIF($B$2:$B$217,I28,$E$2:$E$217)-SUMIF($B$2:$B$217,I28,$F$2:$F$217))</f>
        <v>12672</v>
      </c>
      <c r="M28" s="230">
        <v>6215</v>
      </c>
      <c r="N28" s="585" t="s">
        <v>1220</v>
      </c>
      <c r="O28" s="186">
        <f>(SUMIF($B$2:$B$217,M28,$E$2:$E$217)-SUMIF($B$2:$B$217,M28,$F$2:$F$217))</f>
        <v>600</v>
      </c>
    </row>
    <row r="29" spans="1:16">
      <c r="A29" s="590" t="s">
        <v>17842</v>
      </c>
      <c r="B29" s="581">
        <v>2131</v>
      </c>
      <c r="C29" s="240" t="s">
        <v>423</v>
      </c>
      <c r="D29" s="115" t="s">
        <v>17846</v>
      </c>
      <c r="E29" s="232"/>
      <c r="F29" s="235">
        <f>20475*14+16380*3</f>
        <v>335790</v>
      </c>
      <c r="G29" s="233"/>
      <c r="I29" s="586">
        <v>6214</v>
      </c>
      <c r="J29" s="585" t="s">
        <v>8493</v>
      </c>
      <c r="K29" s="186">
        <f>(SUMIF($B$2:$B$217,I29,$E$2:$E$217)-SUMIF($B$2:$B$217,I29,$F$2:$F$217))</f>
        <v>243514</v>
      </c>
      <c r="M29" s="230">
        <v>6230</v>
      </c>
      <c r="N29" s="585" t="s">
        <v>1221</v>
      </c>
      <c r="O29" s="186">
        <f>(SUMIF($B$2:$B$217,M29,$E$2:$E$217)-SUMIF($B$2:$B$217,M29,$F$2:$F$217))</f>
        <v>3802</v>
      </c>
    </row>
    <row r="30" spans="1:16">
      <c r="A30" s="590" t="s">
        <v>17842</v>
      </c>
      <c r="B30" s="581">
        <v>1121</v>
      </c>
      <c r="C30" s="61" t="s">
        <v>2918</v>
      </c>
      <c r="D30" s="115" t="s">
        <v>17949</v>
      </c>
      <c r="E30" s="235">
        <v>0</v>
      </c>
      <c r="F30" s="232"/>
      <c r="G30" s="683"/>
      <c r="I30" s="586">
        <v>6219</v>
      </c>
      <c r="J30" s="585" t="s">
        <v>8494</v>
      </c>
      <c r="K30" s="186">
        <f>(SUMIF($B$2:$B$217,I30,$E$2:$E$217)-SUMIF($B$2:$B$217,I30,$F$2:$F$217))</f>
        <v>115200</v>
      </c>
      <c r="M30" s="230">
        <v>6232</v>
      </c>
      <c r="N30" s="585" t="s">
        <v>1218</v>
      </c>
      <c r="O30" s="186">
        <f>(SUMIF($B$2:$B$217,M30,$E$2:$E$217)-SUMIF($B$2:$B$217,M30,$F$2:$F$217))</f>
        <v>17586</v>
      </c>
    </row>
    <row r="31" spans="1:16">
      <c r="A31" s="590" t="s">
        <v>17842</v>
      </c>
      <c r="B31" s="579">
        <v>1123</v>
      </c>
      <c r="C31" s="240" t="s">
        <v>242</v>
      </c>
      <c r="D31" s="115" t="s">
        <v>17847</v>
      </c>
      <c r="E31" s="232"/>
      <c r="F31" s="577">
        <f>E30</f>
        <v>0</v>
      </c>
      <c r="I31" s="586"/>
      <c r="J31" s="585" t="s">
        <v>8495</v>
      </c>
      <c r="K31" s="186">
        <f>O31</f>
        <v>21988</v>
      </c>
      <c r="N31" s="585" t="s">
        <v>2685</v>
      </c>
      <c r="O31" s="186">
        <f>SUM(O28:O30)</f>
        <v>21988</v>
      </c>
      <c r="P31" s="584">
        <f>K31-O31</f>
        <v>0</v>
      </c>
    </row>
    <row r="32" spans="1:16">
      <c r="A32" s="590" t="s">
        <v>17842</v>
      </c>
      <c r="B32" s="580" t="s">
        <v>4860</v>
      </c>
      <c r="C32" s="61" t="s">
        <v>246</v>
      </c>
      <c r="D32" s="299" t="s">
        <v>17947</v>
      </c>
      <c r="E32" s="236">
        <v>1978065</v>
      </c>
      <c r="F32" s="187"/>
      <c r="J32" s="585" t="s">
        <v>8496</v>
      </c>
      <c r="K32" s="186">
        <f>K18-K20</f>
        <v>-4532.5499999998137</v>
      </c>
      <c r="N32" s="585"/>
      <c r="O32" s="233"/>
    </row>
    <row r="33" spans="1:16">
      <c r="A33" s="590" t="s">
        <v>17842</v>
      </c>
      <c r="B33" s="580" t="s">
        <v>4861</v>
      </c>
      <c r="C33" s="231" t="s">
        <v>243</v>
      </c>
      <c r="D33" s="299" t="s">
        <v>17947</v>
      </c>
      <c r="E33" s="229"/>
      <c r="F33" s="578">
        <f>E32</f>
        <v>1978065</v>
      </c>
      <c r="G33" s="584">
        <f>SUM(E23:E33)-SUM(F23:F33)</f>
        <v>0</v>
      </c>
      <c r="J33" s="585" t="s">
        <v>8497</v>
      </c>
      <c r="K33" s="609">
        <f>K32/K$16</f>
        <v>-1.7136573486827248E-3</v>
      </c>
      <c r="M33" s="790" t="s">
        <v>8517</v>
      </c>
      <c r="N33" s="790"/>
      <c r="O33" s="790"/>
    </row>
    <row r="34" spans="1:16">
      <c r="B34" s="580"/>
      <c r="C34" s="231"/>
      <c r="D34" s="299"/>
      <c r="E34" s="229"/>
      <c r="F34" s="229"/>
      <c r="G34" s="229"/>
      <c r="I34" s="586">
        <v>7101</v>
      </c>
      <c r="J34" s="585" t="s">
        <v>8498</v>
      </c>
      <c r="K34" s="186">
        <f>-(SUMIF($B$2:$B$217,I34,$E$2:$E$217)-SUMIF($B$2:$B$217,I34,$F$2:$F$217))</f>
        <v>111</v>
      </c>
      <c r="N34" s="585" t="s">
        <v>8514</v>
      </c>
      <c r="O34" s="186">
        <f>4*12</f>
        <v>48</v>
      </c>
    </row>
    <row r="35" spans="1:16">
      <c r="A35" s="590" t="s">
        <v>17848</v>
      </c>
      <c r="B35" s="581">
        <v>1112</v>
      </c>
      <c r="C35" s="61" t="s">
        <v>246</v>
      </c>
      <c r="D35" s="299" t="s">
        <v>17849</v>
      </c>
      <c r="E35" s="236">
        <f>803625-66150</f>
        <v>737475</v>
      </c>
      <c r="F35" s="187"/>
      <c r="J35" s="585" t="s">
        <v>8499</v>
      </c>
      <c r="K35" s="186">
        <f>K32+K34</f>
        <v>-4421.5499999998137</v>
      </c>
      <c r="M35" s="581"/>
      <c r="N35" s="585" t="s">
        <v>8515</v>
      </c>
      <c r="O35" s="186">
        <f>O34*2400</f>
        <v>115200</v>
      </c>
      <c r="P35" s="584">
        <f>K30-O35</f>
        <v>0</v>
      </c>
    </row>
    <row r="36" spans="1:16">
      <c r="A36" s="590" t="s">
        <v>17848</v>
      </c>
      <c r="B36" s="580">
        <v>1112</v>
      </c>
      <c r="C36" s="61" t="s">
        <v>247</v>
      </c>
      <c r="D36" s="299" t="s">
        <v>17849</v>
      </c>
      <c r="E36" s="236">
        <v>66150</v>
      </c>
      <c r="F36" s="236"/>
      <c r="J36" s="585" t="s">
        <v>8500</v>
      </c>
      <c r="K36" s="609">
        <f>K35/(K$16+K$34)</f>
        <v>-1.6716205405682629E-3</v>
      </c>
      <c r="M36" s="582"/>
      <c r="N36" s="220"/>
    </row>
    <row r="37" spans="1:16">
      <c r="A37" s="590" t="s">
        <v>17848</v>
      </c>
      <c r="B37" s="581">
        <v>6230</v>
      </c>
      <c r="C37" s="61" t="s">
        <v>1221</v>
      </c>
      <c r="D37" s="299" t="s">
        <v>17850</v>
      </c>
      <c r="E37" s="236">
        <v>225</v>
      </c>
      <c r="F37" s="187"/>
      <c r="M37" s="790" t="s">
        <v>8519</v>
      </c>
      <c r="N37" s="790"/>
      <c r="O37" s="790"/>
    </row>
    <row r="38" spans="1:16">
      <c r="A38" s="590" t="s">
        <v>17848</v>
      </c>
      <c r="B38" s="581">
        <v>6230</v>
      </c>
      <c r="C38" s="61" t="s">
        <v>1221</v>
      </c>
      <c r="D38" s="299" t="s">
        <v>17851</v>
      </c>
      <c r="E38" s="236"/>
      <c r="F38" s="187"/>
      <c r="N38" s="585" t="s">
        <v>8466</v>
      </c>
      <c r="O38" s="187">
        <v>1799750</v>
      </c>
    </row>
    <row r="39" spans="1:16">
      <c r="A39" s="590" t="s">
        <v>17848</v>
      </c>
      <c r="B39" s="579">
        <v>1111</v>
      </c>
      <c r="C39" t="s">
        <v>876</v>
      </c>
      <c r="D39" s="299" t="s">
        <v>8389</v>
      </c>
      <c r="E39" s="236"/>
      <c r="F39" s="187"/>
      <c r="M39" s="586" t="s">
        <v>8460</v>
      </c>
      <c r="N39" s="585" t="s">
        <v>1396</v>
      </c>
      <c r="O39" s="187">
        <v>-71400</v>
      </c>
    </row>
    <row r="40" spans="1:16">
      <c r="A40" s="590" t="s">
        <v>17848</v>
      </c>
      <c r="B40" s="579">
        <v>1111</v>
      </c>
      <c r="C40" s="300" t="s">
        <v>892</v>
      </c>
      <c r="D40" s="299" t="s">
        <v>8387</v>
      </c>
      <c r="E40" s="236"/>
      <c r="F40" s="187"/>
      <c r="M40" s="586" t="s">
        <v>8459</v>
      </c>
      <c r="N40" s="585" t="s">
        <v>1397</v>
      </c>
      <c r="O40" s="187">
        <v>47150</v>
      </c>
    </row>
    <row r="41" spans="1:16">
      <c r="A41" s="590" t="s">
        <v>17848</v>
      </c>
      <c r="B41" s="579">
        <v>1111</v>
      </c>
      <c r="C41" s="300" t="s">
        <v>892</v>
      </c>
      <c r="D41" s="299" t="s">
        <v>8390</v>
      </c>
      <c r="E41" s="236"/>
      <c r="F41" s="187"/>
      <c r="J41" s="830"/>
      <c r="N41" s="585" t="s">
        <v>8518</v>
      </c>
      <c r="O41" s="186">
        <f>SUM(O38:O40)</f>
        <v>1775500</v>
      </c>
      <c r="P41" s="584">
        <f>K22-O41</f>
        <v>0</v>
      </c>
    </row>
    <row r="42" spans="1:16">
      <c r="A42" s="590" t="s">
        <v>17848</v>
      </c>
      <c r="B42" s="581">
        <v>1123</v>
      </c>
      <c r="C42" s="240" t="s">
        <v>242</v>
      </c>
      <c r="D42" s="299" t="s">
        <v>17849</v>
      </c>
      <c r="E42" s="229"/>
      <c r="F42" s="603">
        <f>SUM(E35:E41)</f>
        <v>803850</v>
      </c>
      <c r="G42" s="584">
        <f>SUM(E35:E42)-SUM(F35:F42)</f>
        <v>0</v>
      </c>
      <c r="N42" s="585"/>
    </row>
    <row r="43" spans="1:16">
      <c r="M43" s="790" t="s">
        <v>8520</v>
      </c>
      <c r="N43" s="790"/>
      <c r="O43" s="790"/>
    </row>
    <row r="44" spans="1:16">
      <c r="A44" s="590" t="s">
        <v>17852</v>
      </c>
      <c r="B44" s="582">
        <v>6201</v>
      </c>
      <c r="C44" s="134" t="s">
        <v>2920</v>
      </c>
      <c r="D44" s="134" t="s">
        <v>17897</v>
      </c>
      <c r="E44" s="239">
        <v>1799750</v>
      </c>
      <c r="F44" s="236"/>
      <c r="N44" s="585" t="s">
        <v>8466</v>
      </c>
      <c r="O44" s="187">
        <v>204000</v>
      </c>
    </row>
    <row r="45" spans="1:16">
      <c r="A45" s="590" t="s">
        <v>17852</v>
      </c>
      <c r="B45" s="582">
        <v>6201</v>
      </c>
      <c r="C45" s="134" t="s">
        <v>2920</v>
      </c>
      <c r="D45" s="557" t="s">
        <v>17853</v>
      </c>
      <c r="E45" s="239">
        <v>179350</v>
      </c>
      <c r="F45" s="236"/>
      <c r="M45" s="586" t="s">
        <v>8460</v>
      </c>
      <c r="N45" s="585" t="s">
        <v>1396</v>
      </c>
      <c r="O45" s="187">
        <v>0</v>
      </c>
    </row>
    <row r="46" spans="1:16">
      <c r="A46" s="590" t="s">
        <v>17852</v>
      </c>
      <c r="B46" s="582">
        <v>6201</v>
      </c>
      <c r="C46" s="134" t="s">
        <v>605</v>
      </c>
      <c r="D46" s="557" t="s">
        <v>17898</v>
      </c>
      <c r="E46" s="239"/>
      <c r="F46" s="239">
        <v>203600</v>
      </c>
      <c r="M46" s="586" t="s">
        <v>8459</v>
      </c>
      <c r="N46" s="585" t="s">
        <v>1397</v>
      </c>
      <c r="O46" s="187">
        <v>0</v>
      </c>
    </row>
    <row r="47" spans="1:16">
      <c r="A47" s="590" t="s">
        <v>17852</v>
      </c>
      <c r="B47" s="581">
        <v>2123</v>
      </c>
      <c r="C47" s="61" t="s">
        <v>595</v>
      </c>
      <c r="D47" s="134" t="s">
        <v>17854</v>
      </c>
      <c r="E47" s="237"/>
      <c r="F47" s="592">
        <f>E44+E45-F46</f>
        <v>1775500</v>
      </c>
      <c r="N47" s="585" t="s">
        <v>8521</v>
      </c>
      <c r="O47" s="186">
        <f>SUM(O44:O46)</f>
        <v>204000</v>
      </c>
    </row>
    <row r="48" spans="1:16">
      <c r="A48" s="590" t="s">
        <v>17852</v>
      </c>
      <c r="B48" s="582">
        <v>6219</v>
      </c>
      <c r="C48" s="134" t="s">
        <v>2921</v>
      </c>
      <c r="D48" s="134" t="s">
        <v>17855</v>
      </c>
      <c r="E48" s="236">
        <f>2400*12*2</f>
        <v>57600</v>
      </c>
      <c r="F48" s="236"/>
    </row>
    <row r="49" spans="1:19" s="587" customFormat="1">
      <c r="A49" s="590" t="s">
        <v>17852</v>
      </c>
      <c r="B49" s="581">
        <v>2123</v>
      </c>
      <c r="C49" s="61" t="s">
        <v>595</v>
      </c>
      <c r="D49" s="134" t="s">
        <v>17855</v>
      </c>
      <c r="E49" s="234"/>
      <c r="F49" s="591">
        <f>E48</f>
        <v>57600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7" customFormat="1">
      <c r="A50" s="590" t="s">
        <v>17852</v>
      </c>
      <c r="B50" s="582">
        <v>6219</v>
      </c>
      <c r="C50" s="134" t="s">
        <v>2921</v>
      </c>
      <c r="D50" s="134" t="s">
        <v>17856</v>
      </c>
      <c r="E50" s="236">
        <f>2400*12*2</f>
        <v>57600</v>
      </c>
      <c r="F50" s="23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7" customFormat="1">
      <c r="A51" s="590" t="s">
        <v>17852</v>
      </c>
      <c r="B51" s="581">
        <v>2123</v>
      </c>
      <c r="C51" s="61" t="s">
        <v>595</v>
      </c>
      <c r="D51" s="134" t="s">
        <v>17856</v>
      </c>
      <c r="E51" s="237"/>
      <c r="F51" s="591">
        <f>E50</f>
        <v>57600</v>
      </c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7" customFormat="1">
      <c r="A52" s="590" t="s">
        <v>17852</v>
      </c>
      <c r="B52" s="581">
        <v>2123</v>
      </c>
      <c r="C52" s="61" t="s">
        <v>1214</v>
      </c>
      <c r="D52" s="134" t="s">
        <v>17857</v>
      </c>
      <c r="E52" s="592">
        <f>F53+F54</f>
        <v>1299774</v>
      </c>
      <c r="F52" s="233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7" customFormat="1">
      <c r="A53" s="590" t="s">
        <v>17852</v>
      </c>
      <c r="B53" s="581">
        <v>1112</v>
      </c>
      <c r="C53" s="61" t="s">
        <v>251</v>
      </c>
      <c r="D53" s="134" t="s">
        <v>17857</v>
      </c>
      <c r="E53" s="237"/>
      <c r="F53" s="768">
        <f>1238320+61454</f>
        <v>1299774</v>
      </c>
      <c r="G53" s="186"/>
      <c r="I53" s="186"/>
      <c r="J53" s="767" t="s">
        <v>17909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7" customFormat="1">
      <c r="A54" s="590" t="s">
        <v>17852</v>
      </c>
      <c r="B54" s="581">
        <v>1112</v>
      </c>
      <c r="C54" s="300" t="s">
        <v>249</v>
      </c>
      <c r="D54" s="134" t="s">
        <v>17857</v>
      </c>
      <c r="E54" s="237"/>
      <c r="F54" s="233">
        <v>0</v>
      </c>
      <c r="G54" s="584">
        <f>SUM(E44:E54)-SUM(F44:F54)</f>
        <v>0</v>
      </c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7" customFormat="1">
      <c r="A55" s="586"/>
      <c r="B55" s="263"/>
      <c r="C55" s="151"/>
      <c r="D55" s="61"/>
      <c r="E55" s="234"/>
      <c r="F55" s="186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7" customFormat="1">
      <c r="A56" s="590" t="s">
        <v>17858</v>
      </c>
      <c r="B56" s="582">
        <v>6202</v>
      </c>
      <c r="C56" s="220" t="s">
        <v>2919</v>
      </c>
      <c r="D56" s="300" t="s">
        <v>17859</v>
      </c>
      <c r="E56" s="236">
        <v>240000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7" customFormat="1">
      <c r="A57" s="590" t="s">
        <v>17858</v>
      </c>
      <c r="B57" s="581">
        <v>6230</v>
      </c>
      <c r="C57" s="61" t="s">
        <v>1221</v>
      </c>
      <c r="D57" s="585" t="s">
        <v>17860</v>
      </c>
      <c r="E57" s="236">
        <f>10*8</f>
        <v>80</v>
      </c>
      <c r="F57" s="186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7" customFormat="1">
      <c r="A58" s="590" t="s">
        <v>17858</v>
      </c>
      <c r="B58" s="581">
        <v>1112</v>
      </c>
      <c r="C58" s="61" t="s">
        <v>251</v>
      </c>
      <c r="D58" s="300" t="s">
        <v>17859</v>
      </c>
      <c r="E58" s="229"/>
      <c r="F58" s="591">
        <v>240080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7" customFormat="1">
      <c r="A59" s="590" t="s">
        <v>17858</v>
      </c>
      <c r="B59" s="580">
        <v>1112</v>
      </c>
      <c r="C59" s="61" t="s">
        <v>247</v>
      </c>
      <c r="D59" s="300" t="s">
        <v>17861</v>
      </c>
      <c r="E59" s="236">
        <v>2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7" customFormat="1">
      <c r="A60" s="590" t="s">
        <v>17858</v>
      </c>
      <c r="B60" s="581">
        <v>7101</v>
      </c>
      <c r="C60" s="186" t="s">
        <v>2788</v>
      </c>
      <c r="D60" s="300" t="s">
        <v>17861</v>
      </c>
      <c r="E60" s="229"/>
      <c r="F60" s="591">
        <f>E59</f>
        <v>2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7" customFormat="1">
      <c r="A61" s="590" t="s">
        <v>17858</v>
      </c>
      <c r="B61" s="580">
        <v>1112</v>
      </c>
      <c r="C61" s="61" t="s">
        <v>247</v>
      </c>
      <c r="D61" s="300" t="s">
        <v>17862</v>
      </c>
      <c r="E61" s="236">
        <v>1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7" customFormat="1">
      <c r="A62" s="590" t="s">
        <v>17858</v>
      </c>
      <c r="B62" s="581">
        <v>7101</v>
      </c>
      <c r="C62" s="186" t="s">
        <v>2788</v>
      </c>
      <c r="D62" s="300" t="s">
        <v>17862</v>
      </c>
      <c r="E62" s="229"/>
      <c r="F62" s="591">
        <f>E61</f>
        <v>1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7" customFormat="1">
      <c r="A63" s="590" t="s">
        <v>17858</v>
      </c>
      <c r="B63" s="581">
        <v>1112</v>
      </c>
      <c r="C63" s="61" t="s">
        <v>246</v>
      </c>
      <c r="D63" s="300" t="s">
        <v>17863</v>
      </c>
      <c r="E63" s="236">
        <v>58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7" customFormat="1">
      <c r="A64" s="590" t="s">
        <v>17858</v>
      </c>
      <c r="B64" s="581">
        <v>7101</v>
      </c>
      <c r="C64" s="186" t="s">
        <v>2788</v>
      </c>
      <c r="D64" s="300" t="s">
        <v>17863</v>
      </c>
      <c r="E64" s="229"/>
      <c r="F64" s="591">
        <f>E63</f>
        <v>58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7" customFormat="1">
      <c r="A65" s="590" t="s">
        <v>17858</v>
      </c>
      <c r="B65" s="581">
        <v>1112</v>
      </c>
      <c r="C65" s="61" t="s">
        <v>246</v>
      </c>
      <c r="D65" s="300" t="s">
        <v>17864</v>
      </c>
      <c r="E65" s="236">
        <v>50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7" customFormat="1">
      <c r="A66" s="590" t="s">
        <v>17858</v>
      </c>
      <c r="B66" s="581">
        <v>7101</v>
      </c>
      <c r="C66" s="186" t="s">
        <v>2788</v>
      </c>
      <c r="D66" s="300" t="s">
        <v>17864</v>
      </c>
      <c r="E66" s="229"/>
      <c r="F66" s="591">
        <f>E65</f>
        <v>50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7" customFormat="1">
      <c r="A67" s="590" t="s">
        <v>17858</v>
      </c>
      <c r="B67" s="582">
        <v>6214</v>
      </c>
      <c r="C67" s="220" t="s">
        <v>2790</v>
      </c>
      <c r="D67" s="299" t="s">
        <v>17899</v>
      </c>
      <c r="E67" s="236">
        <v>84533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7" customFormat="1">
      <c r="A68" s="590" t="s">
        <v>17858</v>
      </c>
      <c r="B68" s="582">
        <v>6214</v>
      </c>
      <c r="C68" s="220" t="s">
        <v>2790</v>
      </c>
      <c r="D68" s="299" t="s">
        <v>17910</v>
      </c>
      <c r="E68" s="236">
        <v>24674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7" customFormat="1">
      <c r="A69" s="590" t="s">
        <v>17858</v>
      </c>
      <c r="B69" s="581">
        <v>1112</v>
      </c>
      <c r="C69" s="220" t="s">
        <v>251</v>
      </c>
      <c r="D69" s="299" t="s">
        <v>17899</v>
      </c>
      <c r="E69" s="229"/>
      <c r="F69" s="591">
        <f>SUM(E67:E68)</f>
        <v>109207</v>
      </c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7" customFormat="1">
      <c r="A70" s="590" t="s">
        <v>17858</v>
      </c>
      <c r="B70" s="582">
        <v>6214</v>
      </c>
      <c r="C70" s="220" t="s">
        <v>2791</v>
      </c>
      <c r="D70" s="300" t="s">
        <v>17900</v>
      </c>
      <c r="E70" s="236">
        <v>83169</v>
      </c>
      <c r="F70" s="187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7" customFormat="1">
      <c r="A71" s="590" t="s">
        <v>17858</v>
      </c>
      <c r="B71" s="581">
        <v>1112</v>
      </c>
      <c r="C71" s="61" t="s">
        <v>251</v>
      </c>
      <c r="D71" s="300" t="s">
        <v>17900</v>
      </c>
      <c r="E71" s="229"/>
      <c r="F71" s="591">
        <f>E70</f>
        <v>83169</v>
      </c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7" customFormat="1">
      <c r="A72" s="590" t="s">
        <v>17858</v>
      </c>
      <c r="B72" s="582">
        <v>6214</v>
      </c>
      <c r="C72" s="220" t="s">
        <v>2792</v>
      </c>
      <c r="D72" s="300" t="s">
        <v>17901</v>
      </c>
      <c r="E72" s="236">
        <v>51138</v>
      </c>
      <c r="F72" s="187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7" customFormat="1">
      <c r="A73" s="590" t="s">
        <v>17858</v>
      </c>
      <c r="B73" s="581">
        <v>1112</v>
      </c>
      <c r="C73" s="61" t="s">
        <v>251</v>
      </c>
      <c r="D73" s="300" t="s">
        <v>17901</v>
      </c>
      <c r="E73" s="229"/>
      <c r="F73" s="591">
        <f>E72</f>
        <v>51138</v>
      </c>
      <c r="G73" s="584">
        <f>SUM(E56:E73)-SUM(F56:F73)</f>
        <v>0</v>
      </c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7" customFormat="1">
      <c r="A74" s="586"/>
      <c r="B74" s="263"/>
      <c r="C74" s="151"/>
      <c r="D74" s="61"/>
      <c r="E74" s="234"/>
      <c r="F74" s="18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7" customFormat="1">
      <c r="A75" s="590" t="s">
        <v>17865</v>
      </c>
      <c r="B75" s="582">
        <v>6207</v>
      </c>
      <c r="C75" s="134" t="s">
        <v>1215</v>
      </c>
      <c r="D75" s="134" t="s">
        <v>17866</v>
      </c>
      <c r="E75" s="239">
        <v>56861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7" customFormat="1">
      <c r="A76" s="590" t="s">
        <v>17865</v>
      </c>
      <c r="B76" s="582">
        <v>1194</v>
      </c>
      <c r="C76" s="134" t="s">
        <v>3799</v>
      </c>
      <c r="D76" s="134" t="s">
        <v>17866</v>
      </c>
      <c r="E76" s="236">
        <v>2846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7" customFormat="1">
      <c r="A77" s="590" t="s">
        <v>17865</v>
      </c>
      <c r="B77" s="581">
        <v>1112</v>
      </c>
      <c r="C77" s="61" t="s">
        <v>251</v>
      </c>
      <c r="D77" s="134" t="s">
        <v>17866</v>
      </c>
      <c r="E77" s="237"/>
      <c r="F77" s="239">
        <v>59707</v>
      </c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7" customFormat="1">
      <c r="A78" s="590" t="s">
        <v>17865</v>
      </c>
      <c r="B78" s="582">
        <v>6213</v>
      </c>
      <c r="C78" s="134" t="s">
        <v>877</v>
      </c>
      <c r="D78" s="134" t="s">
        <v>17911</v>
      </c>
      <c r="E78" s="239">
        <v>11636</v>
      </c>
      <c r="F78" s="236"/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7" customFormat="1">
      <c r="A79" s="590" t="s">
        <v>17865</v>
      </c>
      <c r="B79" s="582">
        <v>1194</v>
      </c>
      <c r="C79" s="134" t="s">
        <v>3799</v>
      </c>
      <c r="D79" s="134" t="s">
        <v>17911</v>
      </c>
      <c r="E79" s="236">
        <v>583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7" customFormat="1">
      <c r="A80" s="590" t="s">
        <v>17865</v>
      </c>
      <c r="B80" s="581">
        <v>1112</v>
      </c>
      <c r="C80" s="61" t="s">
        <v>251</v>
      </c>
      <c r="D80" s="134" t="s">
        <v>17911</v>
      </c>
      <c r="E80" s="237"/>
      <c r="F80" s="239">
        <v>12219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7" customFormat="1">
      <c r="A81" s="590" t="s">
        <v>17865</v>
      </c>
      <c r="B81" s="582">
        <v>6213</v>
      </c>
      <c r="C81" s="134" t="s">
        <v>877</v>
      </c>
      <c r="D81" s="134" t="s">
        <v>17867</v>
      </c>
      <c r="E81" s="239"/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7" customFormat="1">
      <c r="A82" s="590" t="s">
        <v>17865</v>
      </c>
      <c r="B82" s="582">
        <v>1194</v>
      </c>
      <c r="C82" s="134" t="s">
        <v>3799</v>
      </c>
      <c r="D82" s="134" t="s">
        <v>17867</v>
      </c>
      <c r="E82" s="236"/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7" customFormat="1">
      <c r="A83" s="590" t="s">
        <v>17865</v>
      </c>
      <c r="B83" s="582">
        <v>1111</v>
      </c>
      <c r="C83" s="61" t="s">
        <v>602</v>
      </c>
      <c r="D83" s="134" t="s">
        <v>17867</v>
      </c>
      <c r="E83" s="237"/>
      <c r="F83" s="239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7" customFormat="1">
      <c r="A84" s="590" t="s">
        <v>17865</v>
      </c>
      <c r="B84" s="582">
        <v>1111</v>
      </c>
      <c r="C84" s="134" t="s">
        <v>463</v>
      </c>
      <c r="D84" s="134" t="s">
        <v>12873</v>
      </c>
      <c r="E84" s="236"/>
      <c r="F84" s="23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7" customFormat="1">
      <c r="A85" s="590" t="s">
        <v>17865</v>
      </c>
      <c r="B85" s="582">
        <v>2192</v>
      </c>
      <c r="C85" s="299" t="s">
        <v>12875</v>
      </c>
      <c r="D85" s="134" t="s">
        <v>12872</v>
      </c>
      <c r="E85" s="236"/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7" customFormat="1">
      <c r="A86" s="590" t="s">
        <v>17865</v>
      </c>
      <c r="B86" s="582">
        <v>1111</v>
      </c>
      <c r="C86" s="134" t="s">
        <v>463</v>
      </c>
      <c r="D86" s="134" t="s">
        <v>17868</v>
      </c>
      <c r="E86" s="236">
        <v>20000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7" customFormat="1">
      <c r="A87" s="590" t="s">
        <v>17865</v>
      </c>
      <c r="B87" s="581">
        <v>1112</v>
      </c>
      <c r="C87" s="61" t="s">
        <v>251</v>
      </c>
      <c r="D87" s="134" t="s">
        <v>17868</v>
      </c>
      <c r="E87" s="237"/>
      <c r="F87" s="592">
        <f>E86</f>
        <v>20000</v>
      </c>
      <c r="G87" s="584">
        <f>SUM(E75:E87)-SUM(F75:F87)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7" customFormat="1">
      <c r="A88" s="586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7" customFormat="1">
      <c r="A89" s="590" t="s">
        <v>17869</v>
      </c>
      <c r="B89" s="582">
        <v>6213</v>
      </c>
      <c r="C89" s="61" t="s">
        <v>1217</v>
      </c>
      <c r="D89" s="244" t="s">
        <v>17870</v>
      </c>
      <c r="E89" s="236">
        <v>897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7" customFormat="1">
      <c r="A90" s="590" t="s">
        <v>17869</v>
      </c>
      <c r="B90" s="582">
        <v>1194</v>
      </c>
      <c r="C90" s="61" t="s">
        <v>3799</v>
      </c>
      <c r="D90" s="244" t="s">
        <v>17870</v>
      </c>
      <c r="E90" s="236">
        <v>44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7" customFormat="1">
      <c r="A91" s="590" t="s">
        <v>17869</v>
      </c>
      <c r="B91" s="582">
        <v>6213</v>
      </c>
      <c r="C91" s="61" t="s">
        <v>1217</v>
      </c>
      <c r="D91" s="134" t="s">
        <v>17871</v>
      </c>
      <c r="E91" s="236">
        <v>139</v>
      </c>
      <c r="F91" s="236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7" customFormat="1">
      <c r="A92" s="590" t="s">
        <v>17869</v>
      </c>
      <c r="B92" s="582">
        <v>1111</v>
      </c>
      <c r="C92" s="61" t="s">
        <v>602</v>
      </c>
      <c r="D92" s="244" t="s">
        <v>17872</v>
      </c>
      <c r="E92" s="237"/>
      <c r="F92" s="232">
        <v>1080</v>
      </c>
      <c r="G92" s="584">
        <f>SUM(E89:E92)-SUM(F89:F92)</f>
        <v>0</v>
      </c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7" customFormat="1">
      <c r="A93" s="586"/>
      <c r="B93" s="263"/>
      <c r="C93" s="151"/>
      <c r="D93" s="61"/>
      <c r="E93" s="234"/>
      <c r="F93" s="186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7" customFormat="1">
      <c r="A94" s="590" t="s">
        <v>17873</v>
      </c>
      <c r="B94" s="582">
        <v>6205</v>
      </c>
      <c r="C94" s="134" t="s">
        <v>1224</v>
      </c>
      <c r="D94" s="134" t="s">
        <v>598</v>
      </c>
      <c r="E94" s="239">
        <v>7025</v>
      </c>
      <c r="F94" s="236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7" customFormat="1">
      <c r="A95" s="590" t="s">
        <v>17873</v>
      </c>
      <c r="B95" s="582">
        <v>6203</v>
      </c>
      <c r="C95" s="61" t="s">
        <v>1223</v>
      </c>
      <c r="D95" s="134" t="s">
        <v>2616</v>
      </c>
      <c r="E95" s="236">
        <v>562</v>
      </c>
      <c r="F95" s="239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7" customFormat="1">
      <c r="A96" s="590" t="s">
        <v>17873</v>
      </c>
      <c r="B96" s="581">
        <v>6232</v>
      </c>
      <c r="C96" s="61" t="s">
        <v>1218</v>
      </c>
      <c r="D96" s="245" t="s">
        <v>17912</v>
      </c>
      <c r="E96" s="237">
        <v>4374</v>
      </c>
      <c r="F96" s="233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7" customFormat="1">
      <c r="A97" s="590" t="s">
        <v>17873</v>
      </c>
      <c r="B97" s="581">
        <v>6232</v>
      </c>
      <c r="C97" s="61" t="s">
        <v>1218</v>
      </c>
      <c r="D97" s="245" t="s">
        <v>17913</v>
      </c>
      <c r="E97" s="769">
        <v>13212</v>
      </c>
      <c r="F97" s="233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7" customFormat="1">
      <c r="A98" s="590" t="s">
        <v>17873</v>
      </c>
      <c r="B98" s="581">
        <v>6207</v>
      </c>
      <c r="C98" s="61" t="s">
        <v>1222</v>
      </c>
      <c r="D98" s="244" t="s">
        <v>600</v>
      </c>
      <c r="E98" s="237">
        <v>3624</v>
      </c>
      <c r="F98" s="233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7" customFormat="1">
      <c r="A99" s="590" t="s">
        <v>17873</v>
      </c>
      <c r="B99" s="581">
        <v>6230</v>
      </c>
      <c r="C99" s="61" t="s">
        <v>1221</v>
      </c>
      <c r="D99" s="244" t="s">
        <v>8436</v>
      </c>
      <c r="E99" s="237">
        <v>3497</v>
      </c>
      <c r="F99" s="233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7" customFormat="1">
      <c r="A100" s="590" t="s">
        <v>17873</v>
      </c>
      <c r="B100" s="582">
        <v>6215</v>
      </c>
      <c r="C100" s="61" t="s">
        <v>1220</v>
      </c>
      <c r="D100" s="244" t="s">
        <v>8469</v>
      </c>
      <c r="E100" s="237">
        <v>600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7" customFormat="1">
      <c r="A101" s="590" t="s">
        <v>17875</v>
      </c>
      <c r="B101" s="582">
        <v>2192</v>
      </c>
      <c r="C101" s="299" t="s">
        <v>12856</v>
      </c>
      <c r="D101" s="244" t="s">
        <v>12876</v>
      </c>
      <c r="E101" s="236"/>
      <c r="F101" s="186"/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7" customFormat="1">
      <c r="A102" s="590" t="s">
        <v>17875</v>
      </c>
      <c r="B102" s="582">
        <v>2192</v>
      </c>
      <c r="C102" s="299" t="s">
        <v>12856</v>
      </c>
      <c r="D102" s="244" t="s">
        <v>12870</v>
      </c>
      <c r="E102" s="236"/>
      <c r="F102" s="186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7" customFormat="1">
      <c r="A103" s="590" t="s">
        <v>17873</v>
      </c>
      <c r="B103" s="582">
        <v>1111</v>
      </c>
      <c r="C103" s="61" t="s">
        <v>602</v>
      </c>
      <c r="D103" s="244" t="s">
        <v>603</v>
      </c>
      <c r="E103" s="237"/>
      <c r="F103" s="592">
        <f>SUM(E94:E102)</f>
        <v>32894</v>
      </c>
      <c r="G103" s="584">
        <f>SUM(E94:E103)-SUM(F94:F103)</f>
        <v>0</v>
      </c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7" customFormat="1">
      <c r="A104" s="586"/>
      <c r="B104" s="263"/>
      <c r="C104" s="151"/>
      <c r="D104" s="61"/>
      <c r="E104" s="234"/>
      <c r="F104" s="18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7" customFormat="1">
      <c r="A105" s="590" t="s">
        <v>17876</v>
      </c>
      <c r="B105" s="581">
        <v>2194</v>
      </c>
      <c r="C105" s="61" t="s">
        <v>1216</v>
      </c>
      <c r="D105" s="245" t="s">
        <v>17877</v>
      </c>
      <c r="E105" s="592">
        <f>F107-E106</f>
        <v>10401</v>
      </c>
      <c r="F105" s="232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7" customFormat="1">
      <c r="A106" s="590" t="s">
        <v>17876</v>
      </c>
      <c r="B106" s="582">
        <v>1194</v>
      </c>
      <c r="C106" s="300" t="s">
        <v>3799</v>
      </c>
      <c r="D106" s="245" t="s">
        <v>17878</v>
      </c>
      <c r="E106" s="232">
        <v>0</v>
      </c>
      <c r="F106" s="232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7" customFormat="1">
      <c r="A107" s="590" t="s">
        <v>17876</v>
      </c>
      <c r="B107" s="582">
        <v>1194</v>
      </c>
      <c r="C107" s="61" t="s">
        <v>596</v>
      </c>
      <c r="D107" s="245" t="s">
        <v>17874</v>
      </c>
      <c r="E107" s="236"/>
      <c r="F107" s="232">
        <v>10401</v>
      </c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7" customFormat="1">
      <c r="A108" s="590" t="s">
        <v>17876</v>
      </c>
      <c r="B108" s="580">
        <v>2194</v>
      </c>
      <c r="C108" s="300" t="s">
        <v>1216</v>
      </c>
      <c r="D108" s="300" t="s">
        <v>12840</v>
      </c>
      <c r="E108" s="592">
        <f>SUM(F109:F111)</f>
        <v>111368</v>
      </c>
      <c r="F108" s="18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7" customFormat="1">
      <c r="A109" s="590" t="s">
        <v>17876</v>
      </c>
      <c r="B109" s="579">
        <v>1111</v>
      </c>
      <c r="C109" t="s">
        <v>8467</v>
      </c>
      <c r="D109" s="299"/>
      <c r="E109" s="236"/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7" customFormat="1">
      <c r="A110" s="590" t="s">
        <v>17876</v>
      </c>
      <c r="B110" s="581">
        <v>1112</v>
      </c>
      <c r="C110" s="61" t="s">
        <v>251</v>
      </c>
      <c r="D110" s="300" t="s">
        <v>17914</v>
      </c>
      <c r="E110" s="229"/>
      <c r="F110" s="236">
        <v>111368</v>
      </c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7" customFormat="1">
      <c r="A111" s="590" t="s">
        <v>17876</v>
      </c>
      <c r="B111" s="581">
        <v>1112</v>
      </c>
      <c r="C111" s="300" t="s">
        <v>249</v>
      </c>
      <c r="D111" s="300" t="s">
        <v>17879</v>
      </c>
      <c r="E111" s="237"/>
      <c r="F111" s="233"/>
      <c r="G111" s="584">
        <f>SUM(E105:E111)-SUM(F105:F111)</f>
        <v>0</v>
      </c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7" customFormat="1">
      <c r="A112" s="586"/>
      <c r="B112" s="263"/>
      <c r="C112" s="151"/>
      <c r="D112" s="61"/>
      <c r="E112" s="234"/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7" customFormat="1">
      <c r="A113" s="590" t="s">
        <v>17880</v>
      </c>
      <c r="B113" s="582">
        <v>5201</v>
      </c>
      <c r="C113" s="134" t="s">
        <v>1219</v>
      </c>
      <c r="D113" s="134" t="s">
        <v>17881</v>
      </c>
      <c r="E113" s="236">
        <v>148377</v>
      </c>
      <c r="F113" s="236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7" customFormat="1">
      <c r="A114" s="590" t="s">
        <v>17880</v>
      </c>
      <c r="B114" s="582">
        <v>1194</v>
      </c>
      <c r="C114" s="61" t="s">
        <v>3799</v>
      </c>
      <c r="D114" s="134" t="s">
        <v>17881</v>
      </c>
      <c r="E114" s="236">
        <v>7418</v>
      </c>
      <c r="F114" s="239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7" customFormat="1">
      <c r="A115" s="590" t="s">
        <v>17880</v>
      </c>
      <c r="B115" s="582">
        <v>6209</v>
      </c>
      <c r="C115" s="220" t="s">
        <v>597</v>
      </c>
      <c r="D115" s="244" t="s">
        <v>17882</v>
      </c>
      <c r="E115" s="236">
        <f>5028-4090</f>
        <v>938</v>
      </c>
      <c r="F115" s="237"/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7" customFormat="1">
      <c r="A116" s="770" t="s">
        <v>17880</v>
      </c>
      <c r="B116" s="771"/>
      <c r="C116" s="772" t="s">
        <v>597</v>
      </c>
      <c r="D116" s="773" t="s">
        <v>17915</v>
      </c>
      <c r="E116" s="774">
        <f>1600+1600</f>
        <v>3200</v>
      </c>
      <c r="F116" s="237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7" customFormat="1">
      <c r="A117" s="770" t="s">
        <v>17880</v>
      </c>
      <c r="B117" s="771"/>
      <c r="C117" s="772"/>
      <c r="D117" s="773" t="s">
        <v>17916</v>
      </c>
      <c r="E117" s="774">
        <v>1848</v>
      </c>
      <c r="F117" s="237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7" customFormat="1">
      <c r="A118" s="590" t="s">
        <v>17880</v>
      </c>
      <c r="B118" s="582">
        <v>6207</v>
      </c>
      <c r="C118" s="61" t="s">
        <v>1215</v>
      </c>
      <c r="D118" s="244" t="s">
        <v>8439</v>
      </c>
      <c r="E118" s="236">
        <v>2000</v>
      </c>
      <c r="F118" s="233"/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7" customFormat="1">
      <c r="A119" s="590" t="s">
        <v>17880</v>
      </c>
      <c r="B119" s="581">
        <v>2123</v>
      </c>
      <c r="C119" s="166" t="s">
        <v>4456</v>
      </c>
      <c r="D119" s="244" t="s">
        <v>17902</v>
      </c>
      <c r="E119" s="239">
        <v>0</v>
      </c>
      <c r="F119" s="239"/>
      <c r="G119" s="186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7" customFormat="1">
      <c r="A120" s="590" t="s">
        <v>17880</v>
      </c>
      <c r="B120" s="581">
        <v>2123</v>
      </c>
      <c r="C120" s="166" t="s">
        <v>4456</v>
      </c>
      <c r="D120" s="244" t="s">
        <v>17903</v>
      </c>
      <c r="E120" s="239">
        <v>0</v>
      </c>
      <c r="F120" s="239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7" customFormat="1">
      <c r="A121" s="590" t="s">
        <v>17880</v>
      </c>
      <c r="B121" s="581">
        <v>2123</v>
      </c>
      <c r="C121" s="166" t="s">
        <v>4456</v>
      </c>
      <c r="D121" s="244" t="s">
        <v>17904</v>
      </c>
      <c r="E121" s="239">
        <v>13490</v>
      </c>
      <c r="F121" s="239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7" customFormat="1">
      <c r="A122" s="590" t="s">
        <v>17875</v>
      </c>
      <c r="B122" s="582">
        <v>2192</v>
      </c>
      <c r="C122" s="299" t="s">
        <v>12856</v>
      </c>
      <c r="D122" s="244" t="s">
        <v>12857</v>
      </c>
      <c r="E122" s="236">
        <v>1</v>
      </c>
      <c r="F122" s="186"/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7" customFormat="1">
      <c r="A123" s="590" t="s">
        <v>17880</v>
      </c>
      <c r="B123" s="581">
        <v>2123</v>
      </c>
      <c r="C123" s="61" t="s">
        <v>595</v>
      </c>
      <c r="D123" s="244" t="s">
        <v>17883</v>
      </c>
      <c r="E123" s="229"/>
      <c r="F123" s="239">
        <v>0</v>
      </c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7" customFormat="1">
      <c r="A124" s="590" t="s">
        <v>17880</v>
      </c>
      <c r="B124" s="581">
        <v>2123</v>
      </c>
      <c r="C124" s="61" t="s">
        <v>595</v>
      </c>
      <c r="D124" s="244" t="s">
        <v>17884</v>
      </c>
      <c r="E124" s="229"/>
      <c r="F124" s="239">
        <v>0</v>
      </c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7" customFormat="1">
      <c r="A125" s="590" t="s">
        <v>17880</v>
      </c>
      <c r="B125" s="581">
        <v>2123</v>
      </c>
      <c r="C125" s="61" t="s">
        <v>595</v>
      </c>
      <c r="D125" s="244" t="s">
        <v>17885</v>
      </c>
      <c r="E125" s="229"/>
      <c r="F125" s="239">
        <v>32760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7" customFormat="1">
      <c r="A126" s="770" t="s">
        <v>17880</v>
      </c>
      <c r="B126" s="775">
        <v>1112</v>
      </c>
      <c r="C126" s="776" t="s">
        <v>251</v>
      </c>
      <c r="D126" s="773" t="s">
        <v>17918</v>
      </c>
      <c r="E126" s="774"/>
      <c r="F126" s="777">
        <v>4090</v>
      </c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7" customFormat="1">
      <c r="A127" s="590" t="s">
        <v>17880</v>
      </c>
      <c r="B127" s="580">
        <v>1112</v>
      </c>
      <c r="C127" s="61" t="s">
        <v>251</v>
      </c>
      <c r="D127" s="244" t="s">
        <v>17886</v>
      </c>
      <c r="E127" s="236"/>
      <c r="F127" s="233">
        <v>131547</v>
      </c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7" customFormat="1">
      <c r="A128" s="590" t="s">
        <v>17880</v>
      </c>
      <c r="B128" s="581">
        <v>1112</v>
      </c>
      <c r="C128" s="300" t="s">
        <v>249</v>
      </c>
      <c r="D128" s="244" t="s">
        <v>17887</v>
      </c>
      <c r="E128" s="237"/>
      <c r="F128" s="233"/>
      <c r="G128" s="584">
        <f>SUM(E113:E128)-SUM(F113:F128)</f>
        <v>8875</v>
      </c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7" customFormat="1">
      <c r="A129" s="586"/>
      <c r="B129" s="263"/>
      <c r="C129" s="151"/>
      <c r="D129" s="61"/>
      <c r="E129" s="234"/>
      <c r="F129" s="233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7" customFormat="1">
      <c r="A130" s="590" t="s">
        <v>17888</v>
      </c>
      <c r="B130" s="581">
        <v>5901</v>
      </c>
      <c r="C130" s="595" t="s">
        <v>3896</v>
      </c>
      <c r="D130" s="166" t="s">
        <v>17969</v>
      </c>
      <c r="E130" s="108">
        <v>169605.05</v>
      </c>
      <c r="F130" s="106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7" customFormat="1">
      <c r="A131" s="590" t="s">
        <v>17888</v>
      </c>
      <c r="B131" s="581">
        <v>1130</v>
      </c>
      <c r="C131" s="151" t="s">
        <v>3897</v>
      </c>
      <c r="D131" s="166" t="s">
        <v>17969</v>
      </c>
      <c r="E131" s="108"/>
      <c r="F131" s="598">
        <f>E130</f>
        <v>169605.05</v>
      </c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7" customFormat="1">
      <c r="A132" s="590" t="s">
        <v>17888</v>
      </c>
      <c r="B132" s="581">
        <v>1130</v>
      </c>
      <c r="C132" s="596" t="s">
        <v>3890</v>
      </c>
      <c r="D132" s="6" t="s">
        <v>3891</v>
      </c>
      <c r="E132" s="15">
        <v>0</v>
      </c>
      <c r="F132" s="13"/>
      <c r="G132" s="15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7" customFormat="1">
      <c r="A133" s="590" t="s">
        <v>17888</v>
      </c>
      <c r="B133" s="581">
        <v>1130</v>
      </c>
      <c r="C133" s="596" t="s">
        <v>3892</v>
      </c>
      <c r="D133" s="166" t="s">
        <v>8402</v>
      </c>
      <c r="E133" s="197">
        <v>148377</v>
      </c>
      <c r="F133" s="16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7" customFormat="1">
      <c r="A134" s="590" t="s">
        <v>17888</v>
      </c>
      <c r="B134" s="581">
        <v>1130</v>
      </c>
      <c r="C134" s="151" t="s">
        <v>3893</v>
      </c>
      <c r="D134" s="6" t="s">
        <v>3894</v>
      </c>
      <c r="E134" s="15"/>
      <c r="F134" s="141">
        <v>0</v>
      </c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7" customFormat="1">
      <c r="A135" s="590" t="s">
        <v>17888</v>
      </c>
      <c r="B135" s="581">
        <v>5201</v>
      </c>
      <c r="C135" s="195" t="s">
        <v>4955</v>
      </c>
      <c r="D135" s="6" t="s">
        <v>3895</v>
      </c>
      <c r="E135" s="15"/>
      <c r="F135" s="599">
        <f>E132+E133-F134</f>
        <v>148377</v>
      </c>
      <c r="G135" s="584">
        <f>SUM(E130:E135)-SUM(F130:F135)</f>
        <v>0</v>
      </c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7" customFormat="1">
      <c r="A136" s="586"/>
      <c r="B136" s="581"/>
      <c r="C136" s="231"/>
      <c r="D136" s="220"/>
      <c r="E136" s="236"/>
      <c r="F136" s="236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7" customFormat="1">
      <c r="A137" s="590" t="s">
        <v>17875</v>
      </c>
      <c r="B137" s="582">
        <v>2192</v>
      </c>
      <c r="C137" s="220" t="s">
        <v>18</v>
      </c>
      <c r="D137" t="s">
        <v>17919</v>
      </c>
      <c r="E137" s="236">
        <v>16800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7" customFormat="1">
      <c r="A138" s="590" t="s">
        <v>17875</v>
      </c>
      <c r="B138" s="582">
        <v>2192</v>
      </c>
      <c r="C138" s="220" t="s">
        <v>18</v>
      </c>
      <c r="D138" t="s">
        <v>17920</v>
      </c>
      <c r="E138" s="236">
        <v>92120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7" customFormat="1">
      <c r="A139" s="590" t="s">
        <v>17875</v>
      </c>
      <c r="B139" s="582">
        <v>2192</v>
      </c>
      <c r="C139" s="220" t="s">
        <v>18</v>
      </c>
      <c r="D139" t="s">
        <v>17921</v>
      </c>
      <c r="E139" s="236">
        <v>6600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7" customFormat="1">
      <c r="A140" s="590" t="s">
        <v>17875</v>
      </c>
      <c r="B140" s="582">
        <v>2192</v>
      </c>
      <c r="C140" s="220" t="s">
        <v>18</v>
      </c>
      <c r="D140" t="s">
        <v>17922</v>
      </c>
      <c r="E140" s="236">
        <v>37990</v>
      </c>
      <c r="F140" s="237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7" customFormat="1">
      <c r="A141" s="590" t="s">
        <v>17875</v>
      </c>
      <c r="B141" s="582">
        <v>2192</v>
      </c>
      <c r="C141" s="220" t="s">
        <v>18</v>
      </c>
      <c r="D141" t="s">
        <v>17923</v>
      </c>
      <c r="E141" s="236">
        <v>20000</v>
      </c>
      <c r="F141" s="237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7" customFormat="1">
      <c r="A142" s="590" t="s">
        <v>17875</v>
      </c>
      <c r="B142" s="582">
        <v>2192</v>
      </c>
      <c r="C142" s="220" t="s">
        <v>18</v>
      </c>
      <c r="D142" t="s">
        <v>17924</v>
      </c>
      <c r="E142" s="236">
        <v>1200</v>
      </c>
      <c r="F142" s="237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7" customFormat="1">
      <c r="A143" s="590" t="s">
        <v>17875</v>
      </c>
      <c r="B143" s="582">
        <v>2192</v>
      </c>
      <c r="C143" s="220" t="s">
        <v>18</v>
      </c>
      <c r="D143" t="s">
        <v>17925</v>
      </c>
      <c r="E143" s="236">
        <v>130010</v>
      </c>
      <c r="F143" s="237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7" customFormat="1">
      <c r="A144" s="590" t="s">
        <v>17875</v>
      </c>
      <c r="B144" s="582">
        <v>2192</v>
      </c>
      <c r="C144" s="220" t="s">
        <v>18</v>
      </c>
      <c r="D144" t="s">
        <v>17926</v>
      </c>
      <c r="E144" s="236">
        <v>150010</v>
      </c>
      <c r="F144" s="237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7" customFormat="1">
      <c r="A145" s="590" t="s">
        <v>17875</v>
      </c>
      <c r="B145" s="582">
        <v>2192</v>
      </c>
      <c r="C145" s="220" t="s">
        <v>18</v>
      </c>
      <c r="D145" t="s">
        <v>17927</v>
      </c>
      <c r="E145" s="236">
        <v>4010</v>
      </c>
      <c r="F145" s="237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7" customFormat="1">
      <c r="A146" s="590" t="s">
        <v>17875</v>
      </c>
      <c r="B146" s="582">
        <v>2192</v>
      </c>
      <c r="C146" s="220" t="s">
        <v>18</v>
      </c>
      <c r="D146" t="s">
        <v>17928</v>
      </c>
      <c r="E146" s="236">
        <v>7004</v>
      </c>
      <c r="F146" s="237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7" customFormat="1">
      <c r="A147" s="590" t="s">
        <v>17875</v>
      </c>
      <c r="B147" s="582">
        <v>2192</v>
      </c>
      <c r="C147" s="220" t="s">
        <v>18</v>
      </c>
      <c r="D147" t="s">
        <v>17929</v>
      </c>
      <c r="E147" s="236">
        <v>7510</v>
      </c>
      <c r="F147" s="237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7" customFormat="1">
      <c r="A148" s="590" t="s">
        <v>17875</v>
      </c>
      <c r="B148" s="582">
        <v>2192</v>
      </c>
      <c r="C148" s="220" t="s">
        <v>18</v>
      </c>
      <c r="D148" t="s">
        <v>17930</v>
      </c>
      <c r="E148" s="236">
        <v>18171</v>
      </c>
      <c r="F148" s="237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7" customFormat="1">
      <c r="A149" s="590" t="s">
        <v>17875</v>
      </c>
      <c r="B149" s="582">
        <v>2192</v>
      </c>
      <c r="C149" s="220" t="s">
        <v>18</v>
      </c>
      <c r="D149" t="s">
        <v>17931</v>
      </c>
      <c r="E149" s="236">
        <v>160000</v>
      </c>
      <c r="F149" s="237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7" customFormat="1">
      <c r="A150" s="590" t="s">
        <v>17875</v>
      </c>
      <c r="B150" s="581">
        <v>1112</v>
      </c>
      <c r="C150" s="115" t="s">
        <v>4461</v>
      </c>
      <c r="D150" s="314" t="s">
        <v>8529</v>
      </c>
      <c r="E150" s="236"/>
      <c r="F150" s="599">
        <f>SUM(E137:E149)</f>
        <v>651425</v>
      </c>
      <c r="G150" s="584">
        <f>SUM(E137:E150)-SUM(F137:F150)</f>
        <v>0</v>
      </c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7" customFormat="1">
      <c r="A151" s="586"/>
      <c r="B151" s="263"/>
      <c r="C151" s="151"/>
      <c r="D151" s="61"/>
      <c r="E151" s="234"/>
      <c r="F151" s="186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7" customFormat="1">
      <c r="A152" s="590" t="s">
        <v>17889</v>
      </c>
      <c r="B152" s="581">
        <v>2123</v>
      </c>
      <c r="C152" s="220" t="s">
        <v>1214</v>
      </c>
      <c r="D152" s="244" t="s">
        <v>12897</v>
      </c>
      <c r="E152" s="236">
        <f>58000*12</f>
        <v>696000</v>
      </c>
      <c r="F152" s="232"/>
      <c r="G152" s="186"/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7" customFormat="1">
      <c r="A153" s="590" t="s">
        <v>17889</v>
      </c>
      <c r="B153" s="582">
        <v>2192</v>
      </c>
      <c r="C153" s="220" t="s">
        <v>599</v>
      </c>
      <c r="D153" s="244" t="s">
        <v>12897</v>
      </c>
      <c r="E153" s="236"/>
      <c r="F153" s="591">
        <f>E152</f>
        <v>696000</v>
      </c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90" t="s">
        <v>17889</v>
      </c>
      <c r="B154" s="581">
        <v>2123</v>
      </c>
      <c r="C154" s="220" t="s">
        <v>1214</v>
      </c>
      <c r="D154" s="244" t="s">
        <v>12898</v>
      </c>
      <c r="E154" s="236">
        <f>2400*12*2</f>
        <v>57600</v>
      </c>
      <c r="F154" s="232"/>
    </row>
    <row r="155" spans="1:19">
      <c r="A155" s="590" t="s">
        <v>17889</v>
      </c>
      <c r="B155" s="582">
        <v>2192</v>
      </c>
      <c r="C155" s="220" t="s">
        <v>599</v>
      </c>
      <c r="D155" s="244" t="s">
        <v>12898</v>
      </c>
      <c r="E155" s="236"/>
      <c r="F155" s="591">
        <f>E154</f>
        <v>57600</v>
      </c>
    </row>
    <row r="156" spans="1:19">
      <c r="A156" s="590" t="s">
        <v>17905</v>
      </c>
      <c r="B156" s="582">
        <v>2192</v>
      </c>
      <c r="C156" s="115" t="s">
        <v>18</v>
      </c>
      <c r="D156" s="244" t="s">
        <v>17906</v>
      </c>
      <c r="E156" s="146">
        <v>132200</v>
      </c>
      <c r="F156" s="233"/>
      <c r="J156" s="233"/>
    </row>
    <row r="157" spans="1:19">
      <c r="A157" s="590" t="s">
        <v>17905</v>
      </c>
      <c r="B157" s="581">
        <v>2123</v>
      </c>
      <c r="C157" s="115" t="s">
        <v>595</v>
      </c>
      <c r="D157" s="244" t="s">
        <v>17906</v>
      </c>
      <c r="E157" s="309"/>
      <c r="F157" s="597">
        <f>E156</f>
        <v>132200</v>
      </c>
    </row>
    <row r="158" spans="1:19">
      <c r="A158" s="590" t="s">
        <v>17907</v>
      </c>
      <c r="B158" s="581">
        <v>2123</v>
      </c>
      <c r="C158" s="115" t="s">
        <v>1214</v>
      </c>
      <c r="D158" s="244" t="s">
        <v>17890</v>
      </c>
      <c r="E158" s="236">
        <v>132200</v>
      </c>
      <c r="F158" s="232"/>
    </row>
    <row r="159" spans="1:19">
      <c r="A159" s="590" t="s">
        <v>17907</v>
      </c>
      <c r="B159" s="582">
        <v>2192</v>
      </c>
      <c r="C159" s="115" t="s">
        <v>599</v>
      </c>
      <c r="D159" s="244" t="s">
        <v>17890</v>
      </c>
      <c r="E159" s="236"/>
      <c r="F159" s="591">
        <f>E158</f>
        <v>132200</v>
      </c>
    </row>
    <row r="160" spans="1:19">
      <c r="A160" s="590" t="s">
        <v>17889</v>
      </c>
      <c r="B160" s="582">
        <v>2192</v>
      </c>
      <c r="C160" s="115" t="s">
        <v>18</v>
      </c>
      <c r="D160" s="244" t="s">
        <v>17891</v>
      </c>
      <c r="E160" s="146">
        <f>-'7薪'!C60</f>
        <v>200000</v>
      </c>
      <c r="F160" s="233"/>
    </row>
    <row r="161" spans="1:19">
      <c r="A161" s="590" t="s">
        <v>17889</v>
      </c>
      <c r="B161" s="581">
        <v>2123</v>
      </c>
      <c r="C161" s="115" t="s">
        <v>595</v>
      </c>
      <c r="D161" s="244" t="s">
        <v>17891</v>
      </c>
      <c r="E161" s="309"/>
      <c r="F161" s="597">
        <f>E160</f>
        <v>200000</v>
      </c>
    </row>
    <row r="162" spans="1:19">
      <c r="A162" s="590" t="s">
        <v>17889</v>
      </c>
      <c r="B162" s="581">
        <v>2123</v>
      </c>
      <c r="C162" s="299" t="s">
        <v>1214</v>
      </c>
      <c r="D162" s="244" t="s">
        <v>17892</v>
      </c>
      <c r="E162" s="236"/>
      <c r="F162" s="232"/>
    </row>
    <row r="163" spans="1:19">
      <c r="A163" s="590" t="s">
        <v>17889</v>
      </c>
      <c r="B163" s="582">
        <v>2192</v>
      </c>
      <c r="C163" s="299" t="s">
        <v>599</v>
      </c>
      <c r="D163" s="244" t="s">
        <v>17892</v>
      </c>
      <c r="E163" s="236"/>
      <c r="F163" s="591">
        <f>E162</f>
        <v>0</v>
      </c>
      <c r="G163" s="584">
        <f>SUM(E152:E163)-SUM(F152:F163)</f>
        <v>0</v>
      </c>
    </row>
    <row r="164" spans="1:19">
      <c r="A164" s="590"/>
      <c r="B164" s="263"/>
      <c r="C164" s="151"/>
    </row>
    <row r="165" spans="1:19">
      <c r="A165" s="590" t="s">
        <v>17893</v>
      </c>
      <c r="B165" s="579">
        <v>4201</v>
      </c>
      <c r="C165" s="259" t="s">
        <v>1309</v>
      </c>
      <c r="D165" s="244" t="s">
        <v>17908</v>
      </c>
      <c r="E165" s="237">
        <v>430000</v>
      </c>
      <c r="F165" s="233"/>
    </row>
    <row r="166" spans="1:19" s="587" customFormat="1">
      <c r="A166" s="590" t="s">
        <v>17893</v>
      </c>
      <c r="B166" s="582">
        <v>2192</v>
      </c>
      <c r="C166" s="115" t="s">
        <v>599</v>
      </c>
      <c r="D166" s="244" t="s">
        <v>17908</v>
      </c>
      <c r="E166" s="309"/>
      <c r="F166" s="597">
        <f>E165</f>
        <v>430000</v>
      </c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7" customFormat="1">
      <c r="A167" s="590" t="s">
        <v>17893</v>
      </c>
      <c r="B167" s="582">
        <v>2192</v>
      </c>
      <c r="C167" s="115" t="s">
        <v>18</v>
      </c>
      <c r="D167" s="244" t="s">
        <v>17894</v>
      </c>
      <c r="E167" s="146">
        <v>465000</v>
      </c>
      <c r="F167" s="233"/>
      <c r="G167" s="186"/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7" customFormat="1">
      <c r="A168" s="590" t="s">
        <v>17893</v>
      </c>
      <c r="B168" s="579">
        <v>4201</v>
      </c>
      <c r="C168" s="259" t="s">
        <v>337</v>
      </c>
      <c r="D168" s="244" t="s">
        <v>17894</v>
      </c>
      <c r="E168" s="309"/>
      <c r="F168" s="597">
        <f>E167</f>
        <v>465000</v>
      </c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7" customFormat="1">
      <c r="A169" s="590" t="s">
        <v>17893</v>
      </c>
      <c r="B169" s="582">
        <v>2192</v>
      </c>
      <c r="C169" s="115" t="s">
        <v>18</v>
      </c>
      <c r="D169" s="244" t="s">
        <v>17956</v>
      </c>
      <c r="E169" s="146">
        <v>462735</v>
      </c>
      <c r="F169" s="233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7" customFormat="1">
      <c r="A170" s="590" t="s">
        <v>17893</v>
      </c>
      <c r="B170" s="582">
        <v>2131</v>
      </c>
      <c r="C170" s="299" t="s">
        <v>8463</v>
      </c>
      <c r="D170" s="832" t="s">
        <v>17956</v>
      </c>
      <c r="E170" s="309"/>
      <c r="F170" s="597">
        <f>E169</f>
        <v>462735</v>
      </c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7" customFormat="1">
      <c r="A171" s="590" t="s">
        <v>17893</v>
      </c>
      <c r="B171" s="582">
        <v>2131</v>
      </c>
      <c r="C171" s="299" t="s">
        <v>4888</v>
      </c>
      <c r="D171" s="244" t="s">
        <v>17957</v>
      </c>
      <c r="E171" s="237"/>
      <c r="F171" s="233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7" customFormat="1">
      <c r="A172" s="590" t="s">
        <v>17893</v>
      </c>
      <c r="B172" s="582">
        <v>2192</v>
      </c>
      <c r="C172" s="115" t="s">
        <v>599</v>
      </c>
      <c r="D172" s="244" t="s">
        <v>17957</v>
      </c>
      <c r="E172" s="309"/>
      <c r="F172" s="597">
        <f>E171</f>
        <v>0</v>
      </c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7" customFormat="1">
      <c r="A173" s="590" t="s">
        <v>17893</v>
      </c>
      <c r="B173" s="582">
        <v>2192</v>
      </c>
      <c r="C173" s="115" t="s">
        <v>18</v>
      </c>
      <c r="D173" s="244" t="s">
        <v>17946</v>
      </c>
      <c r="E173" s="146">
        <v>660021</v>
      </c>
      <c r="F173" s="233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7" customFormat="1">
      <c r="A174" s="590" t="s">
        <v>17893</v>
      </c>
      <c r="B174" s="581">
        <v>1121</v>
      </c>
      <c r="C174" s="563" t="s">
        <v>243</v>
      </c>
      <c r="D174" s="244" t="s">
        <v>17946</v>
      </c>
      <c r="E174" s="309"/>
      <c r="F174" s="597">
        <f>E173</f>
        <v>660021</v>
      </c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7" customFormat="1">
      <c r="A175" s="590" t="s">
        <v>17893</v>
      </c>
      <c r="B175" s="581">
        <v>1121</v>
      </c>
      <c r="C175" s="563" t="s">
        <v>2918</v>
      </c>
      <c r="D175" s="244" t="s">
        <v>17945</v>
      </c>
      <c r="E175" s="146"/>
      <c r="F175" s="233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  <row r="176" spans="1:19">
      <c r="A176" s="590" t="s">
        <v>17893</v>
      </c>
      <c r="B176" s="582">
        <v>2192</v>
      </c>
      <c r="C176" s="115" t="s">
        <v>599</v>
      </c>
      <c r="D176" s="244" t="s">
        <v>17945</v>
      </c>
      <c r="E176" s="309"/>
      <c r="F176" s="597">
        <f>E175</f>
        <v>0</v>
      </c>
      <c r="G176" s="584">
        <f>SUM(E165:E176)-SUM(F165:F176)</f>
        <v>0</v>
      </c>
    </row>
  </sheetData>
  <autoFilter ref="A1:S176"/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topLeftCell="A27" zoomScale="90" zoomScaleNormal="90" workbookViewId="0">
      <selection activeCell="C36" sqref="C36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17932</v>
      </c>
      <c r="E1" t="s">
        <v>12800</v>
      </c>
      <c r="I1" t="s">
        <v>8361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8468</v>
      </c>
      <c r="B2" s="114"/>
      <c r="C2" s="646">
        <f>'8正'!G3</f>
        <v>0</v>
      </c>
      <c r="E2" s="154" t="s">
        <v>8468</v>
      </c>
      <c r="F2" s="114"/>
      <c r="G2" s="646">
        <f>'7正'!K3</f>
        <v>58344</v>
      </c>
      <c r="I2" s="154" t="s">
        <v>8468</v>
      </c>
      <c r="J2" s="114"/>
      <c r="K2" s="646">
        <f>'6正'!K3</f>
        <v>53058</v>
      </c>
      <c r="M2" s="154" t="s">
        <v>4961</v>
      </c>
      <c r="N2" s="114"/>
      <c r="O2" s="600">
        <f>SUM(O3:O7)</f>
        <v>97144</v>
      </c>
      <c r="Q2" s="154" t="s">
        <v>1313</v>
      </c>
      <c r="R2" s="114"/>
      <c r="S2" s="560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v>7531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78">
        <v>2019</v>
      </c>
      <c r="B4" s="115" t="s">
        <v>2130</v>
      </c>
      <c r="C4" s="7">
        <v>50813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601">
        <v>39524</v>
      </c>
      <c r="Q4" s="143">
        <v>1112.1089999999999</v>
      </c>
      <c r="R4" s="115" t="s">
        <v>2955</v>
      </c>
      <c r="S4" s="558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43"/>
      <c r="B5" s="562"/>
      <c r="C5" s="689">
        <f>SUM(C3:C4)-C2</f>
        <v>58344</v>
      </c>
      <c r="E5" s="143"/>
      <c r="F5" s="562"/>
      <c r="G5" s="689">
        <f>SUM(G3:G4)-G2</f>
        <v>0</v>
      </c>
      <c r="I5" s="143"/>
      <c r="J5" s="562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54" t="s">
        <v>4961</v>
      </c>
      <c r="B6" s="114"/>
      <c r="C6" s="646">
        <f>'8正'!K4</f>
        <v>187746</v>
      </c>
      <c r="E6" s="154" t="s">
        <v>4961</v>
      </c>
      <c r="F6" s="114"/>
      <c r="G6" s="646">
        <f>'7正'!K4</f>
        <v>179669</v>
      </c>
      <c r="I6" s="154" t="s">
        <v>4961</v>
      </c>
      <c r="J6" s="114"/>
      <c r="K6" s="646">
        <f>'6正'!K4</f>
        <v>213913</v>
      </c>
      <c r="M6" s="143">
        <v>1112.1130000000001</v>
      </c>
      <c r="N6" s="115" t="s">
        <v>250</v>
      </c>
      <c r="O6" s="601">
        <v>55020</v>
      </c>
      <c r="Q6" s="143">
        <v>1112.1130000000001</v>
      </c>
      <c r="R6" s="115" t="s">
        <v>250</v>
      </c>
      <c r="S6" s="558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1112.1130000000001</v>
      </c>
      <c r="B7" s="115" t="s">
        <v>250</v>
      </c>
      <c r="C7" s="7">
        <v>174375</v>
      </c>
      <c r="D7" s="92"/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1112.1089999999999</v>
      </c>
      <c r="B8" s="115" t="s">
        <v>2955</v>
      </c>
      <c r="C8" s="7">
        <v>2694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62"/>
      <c r="Q8" s="143"/>
      <c r="R8" s="562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1112.107</v>
      </c>
      <c r="B9" s="115" t="s">
        <v>2956</v>
      </c>
      <c r="C9" s="7">
        <v>101</v>
      </c>
      <c r="E9" s="143">
        <v>1112.107</v>
      </c>
      <c r="F9" s="115" t="s">
        <v>2956</v>
      </c>
      <c r="G9" s="7">
        <v>101</v>
      </c>
      <c r="I9" s="143">
        <v>1112.107</v>
      </c>
      <c r="J9" s="115" t="s">
        <v>2956</v>
      </c>
      <c r="K9" s="7">
        <v>101</v>
      </c>
      <c r="M9" s="154" t="s">
        <v>4962</v>
      </c>
      <c r="N9" s="114"/>
      <c r="O9" s="602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1112.1110000000001</v>
      </c>
      <c r="B10" s="115" t="s">
        <v>3425</v>
      </c>
      <c r="C10" s="7">
        <v>1948</v>
      </c>
      <c r="E10" s="143">
        <v>1112.1110000000001</v>
      </c>
      <c r="F10" s="115" t="s">
        <v>3425</v>
      </c>
      <c r="G10" s="7">
        <v>1948</v>
      </c>
      <c r="I10" s="143">
        <v>1112.1110000000001</v>
      </c>
      <c r="J10" s="115" t="s">
        <v>3425</v>
      </c>
      <c r="K10" s="7">
        <v>1948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>
        <v>1112.502</v>
      </c>
      <c r="B11" s="115" t="s">
        <v>2959</v>
      </c>
      <c r="C11" s="7">
        <v>551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43"/>
      <c r="B12" s="562"/>
      <c r="C12" s="689">
        <f>SUM(C7:C11)-C6</f>
        <v>-8077</v>
      </c>
      <c r="E12" s="143"/>
      <c r="F12" s="562"/>
      <c r="G12" s="689">
        <f>SUM(G7:G11)-G6</f>
        <v>0</v>
      </c>
      <c r="I12" s="143"/>
      <c r="J12" s="562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54" t="s">
        <v>4962</v>
      </c>
      <c r="B13" s="114"/>
      <c r="C13" s="636">
        <f>'8正'!K5</f>
        <v>1222290</v>
      </c>
      <c r="E13" s="154" t="s">
        <v>4962</v>
      </c>
      <c r="F13" s="114"/>
      <c r="G13" s="636">
        <f>'7正'!K5</f>
        <v>2129301</v>
      </c>
      <c r="I13" s="154" t="s">
        <v>4962</v>
      </c>
      <c r="J13" s="114"/>
      <c r="K13" s="636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2017</v>
      </c>
      <c r="B14" s="7" t="s">
        <v>17948</v>
      </c>
      <c r="C14" s="146">
        <v>14175</v>
      </c>
      <c r="E14" s="178">
        <v>2017</v>
      </c>
      <c r="F14" s="7" t="s">
        <v>12807</v>
      </c>
      <c r="G14" s="146">
        <v>298605</v>
      </c>
      <c r="I14" s="306"/>
      <c r="J14" s="7" t="s">
        <v>8370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2018</v>
      </c>
      <c r="B15" s="7" t="s">
        <v>17933</v>
      </c>
      <c r="C15" s="146">
        <v>333585</v>
      </c>
      <c r="E15" s="178">
        <v>2017</v>
      </c>
      <c r="F15" s="7" t="s">
        <v>12806</v>
      </c>
      <c r="G15" s="146">
        <v>0</v>
      </c>
      <c r="H15" s="146"/>
      <c r="I15" s="149"/>
      <c r="J15" s="7" t="s">
        <v>8371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2018</v>
      </c>
      <c r="B16" s="7" t="s">
        <v>17934</v>
      </c>
      <c r="C16" s="146">
        <v>0</v>
      </c>
      <c r="D16" s="146"/>
      <c r="E16" s="178">
        <v>2018</v>
      </c>
      <c r="F16" s="7" t="s">
        <v>12808</v>
      </c>
      <c r="G16" s="146">
        <v>1170675</v>
      </c>
      <c r="I16" s="149"/>
      <c r="J16" s="7" t="s">
        <v>8372</v>
      </c>
      <c r="K16" s="146">
        <f>1328775-11970</f>
        <v>1316805</v>
      </c>
      <c r="M16" s="154" t="s">
        <v>4963</v>
      </c>
      <c r="N16" s="114"/>
      <c r="O16" s="602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7" t="s">
        <v>17936</v>
      </c>
      <c r="C17" s="146">
        <v>874530</v>
      </c>
      <c r="E17" s="178">
        <v>2018</v>
      </c>
      <c r="F17" s="7" t="s">
        <v>12809</v>
      </c>
      <c r="G17" s="146">
        <v>0</v>
      </c>
      <c r="I17" s="149"/>
      <c r="J17" s="7" t="s">
        <v>8373</v>
      </c>
      <c r="K17" s="146">
        <v>11970</v>
      </c>
      <c r="M17" s="264"/>
      <c r="N17" s="576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A18" s="178">
        <v>2019</v>
      </c>
      <c r="B18" s="7" t="s">
        <v>17935</v>
      </c>
      <c r="C18" s="146"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78">
        <v>2019</v>
      </c>
      <c r="B19" s="115" t="s">
        <v>2130</v>
      </c>
      <c r="C19" s="146">
        <v>0</v>
      </c>
      <c r="D19" s="92"/>
      <c r="F19" s="115"/>
      <c r="G19" s="689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B20" s="115"/>
      <c r="C20" s="689">
        <f>SUM(C14:C19)-C13</f>
        <v>0</v>
      </c>
      <c r="E20" s="154" t="s">
        <v>4963</v>
      </c>
      <c r="F20" s="114"/>
      <c r="G20" s="640">
        <f>'7正'!K6</f>
        <v>426990</v>
      </c>
      <c r="I20" s="154" t="s">
        <v>4963</v>
      </c>
      <c r="J20" s="114"/>
      <c r="K20" s="640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54" t="s">
        <v>4963</v>
      </c>
      <c r="B21" s="114"/>
      <c r="C21" s="640">
        <f>'8正'!K6</f>
        <v>505575</v>
      </c>
      <c r="E21" s="682">
        <v>2016</v>
      </c>
      <c r="F21" s="410" t="s">
        <v>12820</v>
      </c>
      <c r="G21" s="159">
        <f>14175*6</f>
        <v>85050</v>
      </c>
      <c r="I21" s="264"/>
      <c r="J21" s="410" t="s">
        <v>12820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682">
        <v>2016</v>
      </c>
      <c r="B22" s="410" t="s">
        <v>12820</v>
      </c>
      <c r="C22" s="159">
        <f>14175*6</f>
        <v>85050</v>
      </c>
      <c r="E22" s="178">
        <v>2017</v>
      </c>
      <c r="F22" s="115" t="s">
        <v>2423</v>
      </c>
      <c r="G22" s="637">
        <v>13230</v>
      </c>
      <c r="I22" s="143"/>
      <c r="J22" s="115" t="s">
        <v>2423</v>
      </c>
      <c r="K22" s="637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2017</v>
      </c>
      <c r="B23" s="115" t="s">
        <v>2423</v>
      </c>
      <c r="C23" s="637"/>
      <c r="E23" s="178">
        <v>2018</v>
      </c>
      <c r="F23" s="115" t="s">
        <v>17958</v>
      </c>
      <c r="G23" s="637">
        <v>6300</v>
      </c>
      <c r="H23" s="239"/>
      <c r="I23" s="143"/>
      <c r="J23" s="115" t="s">
        <v>1232</v>
      </c>
      <c r="K23" s="637">
        <v>16380</v>
      </c>
      <c r="L23" s="239"/>
      <c r="M23" s="154" t="s">
        <v>4964</v>
      </c>
      <c r="N23" s="114"/>
      <c r="O23" s="605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2423</v>
      </c>
      <c r="C24" s="637">
        <v>13230</v>
      </c>
      <c r="D24" s="239"/>
      <c r="E24" s="178">
        <v>2018</v>
      </c>
      <c r="F24" s="115" t="s">
        <v>1232</v>
      </c>
      <c r="G24" s="637">
        <v>16380</v>
      </c>
      <c r="H24" s="239"/>
      <c r="I24" s="143"/>
      <c r="J24" s="115" t="s">
        <v>8381</v>
      </c>
      <c r="K24" s="637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15" t="s">
        <v>17937</v>
      </c>
      <c r="C25" s="637">
        <v>113400</v>
      </c>
      <c r="D25" s="239"/>
      <c r="E25" s="178">
        <v>2018</v>
      </c>
      <c r="F25" s="199" t="s">
        <v>4319</v>
      </c>
      <c r="G25" s="637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61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99" t="s">
        <v>17938</v>
      </c>
      <c r="C26" s="637">
        <v>14175</v>
      </c>
      <c r="D26" s="239"/>
      <c r="E26" s="178">
        <v>2018</v>
      </c>
      <c r="F26" s="199" t="s">
        <v>456</v>
      </c>
      <c r="G26" s="637">
        <v>13230</v>
      </c>
      <c r="H26" s="239"/>
      <c r="I26" s="154" t="s">
        <v>4964</v>
      </c>
      <c r="J26" s="114"/>
      <c r="K26" s="641">
        <f>'6正'!K9</f>
        <v>30000</v>
      </c>
      <c r="M26" s="312" t="s">
        <v>4965</v>
      </c>
      <c r="N26" s="126"/>
      <c r="O26" s="600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15" t="s">
        <v>17939</v>
      </c>
      <c r="C27" s="637">
        <v>16380</v>
      </c>
      <c r="D27" s="239"/>
      <c r="E27" s="178">
        <v>2018</v>
      </c>
      <c r="F27" s="199" t="s">
        <v>17959</v>
      </c>
      <c r="G27" s="637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178">
        <v>2019</v>
      </c>
      <c r="B28" s="199" t="s">
        <v>17940</v>
      </c>
      <c r="C28" s="637">
        <f>20475*4</f>
        <v>81900</v>
      </c>
      <c r="D28" s="239"/>
      <c r="E28" s="178">
        <v>2018</v>
      </c>
      <c r="F28" s="115" t="s">
        <v>17960</v>
      </c>
      <c r="G28" s="637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60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78">
        <v>2019</v>
      </c>
      <c r="B29" s="199" t="s">
        <v>17941</v>
      </c>
      <c r="C29" s="637">
        <v>90720</v>
      </c>
      <c r="D29" s="239"/>
      <c r="E29" s="301"/>
      <c r="F29" s="115"/>
      <c r="G29" s="689">
        <f>SUM(G21:G28)-G20</f>
        <v>0</v>
      </c>
      <c r="I29" s="312" t="s">
        <v>4965</v>
      </c>
      <c r="J29" s="126"/>
      <c r="K29" s="646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178">
        <v>2019</v>
      </c>
      <c r="B30" s="199" t="s">
        <v>17942</v>
      </c>
      <c r="C30" s="637">
        <v>90720</v>
      </c>
      <c r="D30" s="239"/>
      <c r="E30" s="154" t="s">
        <v>4964</v>
      </c>
      <c r="F30" s="114"/>
      <c r="G30" s="641">
        <f>'7正'!K9</f>
        <v>30000</v>
      </c>
      <c r="I30" s="318" t="s">
        <v>8424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301"/>
      <c r="B31" s="115"/>
      <c r="C31" s="689">
        <f>SUM(C22:C30)-C21</f>
        <v>0</v>
      </c>
      <c r="E31" s="149"/>
      <c r="F31" s="7" t="s">
        <v>1539</v>
      </c>
      <c r="G31" s="148">
        <v>30000</v>
      </c>
      <c r="I31" s="318" t="s">
        <v>8424</v>
      </c>
      <c r="J31" s="315" t="s">
        <v>8425</v>
      </c>
      <c r="K31" s="319">
        <v>30000</v>
      </c>
      <c r="M31" s="318" t="s">
        <v>4845</v>
      </c>
      <c r="N31" s="606" t="s">
        <v>8443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154" t="s">
        <v>4964</v>
      </c>
      <c r="B32" s="114"/>
      <c r="C32" s="641">
        <f>'8正'!K9</f>
        <v>30000</v>
      </c>
      <c r="E32" s="143"/>
      <c r="F32" s="2"/>
      <c r="G32" s="689">
        <f>G31-G30</f>
        <v>0</v>
      </c>
      <c r="I32" s="318" t="s">
        <v>8424</v>
      </c>
      <c r="J32" s="315" t="s">
        <v>24</v>
      </c>
      <c r="K32" s="319">
        <v>18000</v>
      </c>
      <c r="L32" s="92"/>
      <c r="M32" s="318" t="s">
        <v>4845</v>
      </c>
      <c r="N32" s="606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149"/>
      <c r="B33" s="7" t="s">
        <v>1539</v>
      </c>
      <c r="C33" s="148">
        <v>30000</v>
      </c>
      <c r="E33" s="312" t="s">
        <v>4965</v>
      </c>
      <c r="F33" s="126"/>
      <c r="G33" s="646">
        <f>'7正'!O3</f>
        <v>84890</v>
      </c>
      <c r="I33" s="318" t="s">
        <v>8424</v>
      </c>
      <c r="J33" s="315" t="s">
        <v>4498</v>
      </c>
      <c r="K33" s="319">
        <v>25000</v>
      </c>
      <c r="M33" s="318" t="s">
        <v>4845</v>
      </c>
      <c r="N33" s="606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143"/>
      <c r="B34" s="2"/>
      <c r="C34" s="689">
        <f>C33-C32</f>
        <v>0</v>
      </c>
      <c r="E34" s="318" t="s">
        <v>12810</v>
      </c>
      <c r="F34" s="315" t="s">
        <v>21</v>
      </c>
      <c r="G34" s="319">
        <v>62600</v>
      </c>
      <c r="I34" s="318" t="s">
        <v>8424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2" t="s">
        <v>4965</v>
      </c>
      <c r="B35" s="126"/>
      <c r="C35" s="646">
        <f>'8正'!O3</f>
        <v>141486</v>
      </c>
      <c r="E35" s="318" t="s">
        <v>12810</v>
      </c>
      <c r="F35" s="315" t="s">
        <v>8425</v>
      </c>
      <c r="G35" s="319">
        <v>40000</v>
      </c>
      <c r="I35" s="260">
        <v>2017</v>
      </c>
      <c r="J35" s="261" t="s">
        <v>12880</v>
      </c>
      <c r="K35" s="262">
        <v>-132200</v>
      </c>
      <c r="M35" s="312" t="s">
        <v>4966</v>
      </c>
      <c r="N35" s="126"/>
      <c r="O35" s="600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17961</v>
      </c>
      <c r="B36" s="315" t="s">
        <v>21</v>
      </c>
      <c r="C36" s="319">
        <v>62600</v>
      </c>
      <c r="E36" s="318" t="s">
        <v>12810</v>
      </c>
      <c r="F36" s="315" t="s">
        <v>24</v>
      </c>
      <c r="G36" s="319">
        <v>18000</v>
      </c>
      <c r="H36" s="92"/>
      <c r="I36" s="318" t="s">
        <v>4845</v>
      </c>
      <c r="J36" s="606" t="s">
        <v>8443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17961</v>
      </c>
      <c r="B37" s="315" t="s">
        <v>24</v>
      </c>
      <c r="C37" s="319">
        <v>31000</v>
      </c>
      <c r="D37" s="92"/>
      <c r="E37" s="318" t="s">
        <v>12810</v>
      </c>
      <c r="F37" s="315" t="s">
        <v>4498</v>
      </c>
      <c r="G37" s="319">
        <v>25000</v>
      </c>
      <c r="I37" s="318" t="s">
        <v>8424</v>
      </c>
      <c r="J37" s="606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17961</v>
      </c>
      <c r="B38" s="315" t="s">
        <v>4498</v>
      </c>
      <c r="C38" s="319">
        <v>27750</v>
      </c>
      <c r="E38" s="318" t="s">
        <v>12810</v>
      </c>
      <c r="F38" s="315" t="s">
        <v>263</v>
      </c>
      <c r="G38" s="320">
        <v>58000</v>
      </c>
      <c r="I38" s="318" t="s">
        <v>8424</v>
      </c>
      <c r="J38" s="606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60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318" t="s">
        <v>17961</v>
      </c>
      <c r="B39" s="315" t="s">
        <v>263</v>
      </c>
      <c r="C39" s="320">
        <v>58000</v>
      </c>
      <c r="E39" s="318" t="s">
        <v>12810</v>
      </c>
      <c r="F39" s="261" t="s">
        <v>12880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8" t="s">
        <v>17961</v>
      </c>
      <c r="B40" s="261" t="s">
        <v>12880</v>
      </c>
      <c r="C40" s="262">
        <v>-132200</v>
      </c>
      <c r="E40" s="318" t="s">
        <v>12810</v>
      </c>
      <c r="F40" s="606" t="s">
        <v>8443</v>
      </c>
      <c r="G40" s="320">
        <v>0</v>
      </c>
      <c r="I40" s="312" t="s">
        <v>4966</v>
      </c>
      <c r="J40" s="126"/>
      <c r="K40" s="646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318" t="s">
        <v>17961</v>
      </c>
      <c r="B41" s="606" t="s">
        <v>8443</v>
      </c>
      <c r="C41" s="320">
        <v>0</v>
      </c>
      <c r="E41" s="318" t="s">
        <v>12810</v>
      </c>
      <c r="F41" s="606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318" t="s">
        <v>17961</v>
      </c>
      <c r="B42" s="606" t="s">
        <v>4969</v>
      </c>
      <c r="C42" s="320">
        <v>0</v>
      </c>
      <c r="E42" s="318" t="s">
        <v>12810</v>
      </c>
      <c r="F42" s="606" t="s">
        <v>4970</v>
      </c>
      <c r="G42" s="320">
        <v>13490</v>
      </c>
      <c r="I42" s="260">
        <v>2016</v>
      </c>
      <c r="J42" s="261" t="s">
        <v>8366</v>
      </c>
      <c r="K42" s="262">
        <f>3*20475</f>
        <v>61425</v>
      </c>
      <c r="M42" s="156" t="s">
        <v>2136</v>
      </c>
      <c r="N42" s="126"/>
      <c r="O42" s="600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318" t="s">
        <v>17961</v>
      </c>
      <c r="B43" s="606" t="s">
        <v>4970</v>
      </c>
      <c r="C43" s="320">
        <v>32760</v>
      </c>
      <c r="E43" s="263"/>
      <c r="F43" s="241"/>
      <c r="G43" s="689">
        <f>SUM(G34:G42)-G33</f>
        <v>0</v>
      </c>
      <c r="I43" s="260">
        <v>2016</v>
      </c>
      <c r="J43" s="261" t="s">
        <v>8367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263"/>
      <c r="B44" s="241"/>
      <c r="C44" s="689">
        <f>SUM(C36:C43)-C35</f>
        <v>-61576</v>
      </c>
      <c r="E44" s="312" t="s">
        <v>4966</v>
      </c>
      <c r="F44" s="126"/>
      <c r="G44" s="646">
        <f>'7正'!O4</f>
        <v>0</v>
      </c>
      <c r="I44" s="260">
        <v>2016</v>
      </c>
      <c r="J44" s="261" t="s">
        <v>8368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312" t="s">
        <v>4966</v>
      </c>
      <c r="B45" s="126"/>
      <c r="C45" s="646">
        <f>'8正'!O4</f>
        <v>335790</v>
      </c>
      <c r="E45" s="260">
        <v>2017</v>
      </c>
      <c r="F45" s="261" t="s">
        <v>12815</v>
      </c>
      <c r="G45" s="262">
        <f>20475*2</f>
        <v>40950</v>
      </c>
      <c r="I45" s="260">
        <v>2017</v>
      </c>
      <c r="J45" s="261" t="s">
        <v>8374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17951</v>
      </c>
      <c r="C46" s="262">
        <f>20475*5</f>
        <v>102375</v>
      </c>
      <c r="D46"/>
      <c r="E46" s="260">
        <v>2018</v>
      </c>
      <c r="F46" s="261" t="s">
        <v>12816</v>
      </c>
      <c r="G46" s="262">
        <f>20475*7</f>
        <v>143325</v>
      </c>
      <c r="I46" s="260">
        <v>2017</v>
      </c>
      <c r="J46" s="261" t="s">
        <v>8378</v>
      </c>
      <c r="K46" s="262">
        <f>5*20475</f>
        <v>102375</v>
      </c>
      <c r="L46"/>
      <c r="Q46" s="156" t="s">
        <v>2136</v>
      </c>
      <c r="R46" s="126"/>
      <c r="S46" s="560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 t="s">
        <v>17952</v>
      </c>
      <c r="C47" s="262">
        <f>20475*3</f>
        <v>61425</v>
      </c>
      <c r="E47" s="260">
        <v>2018</v>
      </c>
      <c r="F47" s="261" t="s">
        <v>12817</v>
      </c>
      <c r="G47" s="262">
        <f>20475*7</f>
        <v>143325</v>
      </c>
      <c r="H47"/>
      <c r="I47" s="260">
        <v>2017</v>
      </c>
      <c r="J47" s="261" t="s">
        <v>8470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260"/>
      <c r="B48" s="261" t="s">
        <v>17953</v>
      </c>
      <c r="C48" s="834">
        <f t="shared" ref="C48:C49" si="0">20475*3</f>
        <v>61425</v>
      </c>
      <c r="E48" s="260">
        <v>2018</v>
      </c>
      <c r="F48" s="261" t="s">
        <v>12818</v>
      </c>
      <c r="G48" s="262">
        <f>16380*7</f>
        <v>114660</v>
      </c>
      <c r="H48" s="2"/>
      <c r="I48" s="260"/>
      <c r="J48" s="261"/>
      <c r="K48" s="650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260"/>
      <c r="B49" s="261" t="s">
        <v>17954</v>
      </c>
      <c r="C49" s="834">
        <f t="shared" si="0"/>
        <v>61425</v>
      </c>
      <c r="D49"/>
      <c r="E49" s="260">
        <v>2017</v>
      </c>
      <c r="F49" s="261" t="s">
        <v>12819</v>
      </c>
      <c r="G49" s="262">
        <f>20475*1</f>
        <v>20475</v>
      </c>
      <c r="H49"/>
      <c r="I49" s="156" t="s">
        <v>2136</v>
      </c>
      <c r="J49" s="126"/>
      <c r="K49" s="646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260"/>
      <c r="B50" s="261" t="s">
        <v>17955</v>
      </c>
      <c r="C50" s="262">
        <f>16380*3</f>
        <v>49140</v>
      </c>
      <c r="D50" s="2"/>
      <c r="E50" s="260">
        <v>2017</v>
      </c>
      <c r="F50" s="261" t="s">
        <v>8470</v>
      </c>
      <c r="G50" s="262">
        <v>-462735</v>
      </c>
      <c r="I50" s="192"/>
      <c r="J50" t="s">
        <v>8452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260"/>
      <c r="B51" s="261" t="s">
        <v>8470</v>
      </c>
      <c r="C51" s="262"/>
      <c r="E51" s="260"/>
      <c r="F51" s="261"/>
      <c r="G51" s="689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A52" s="260"/>
      <c r="B52" s="261"/>
      <c r="C52" s="689">
        <f>SUM(C46:C51)-C45</f>
        <v>0</v>
      </c>
      <c r="E52" s="156" t="s">
        <v>2136</v>
      </c>
      <c r="F52" s="126"/>
      <c r="G52" s="646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A53" s="156" t="s">
        <v>2136</v>
      </c>
      <c r="B53" s="126"/>
      <c r="C53" s="646">
        <f>'8正'!O6</f>
        <v>43064</v>
      </c>
      <c r="E53" s="192"/>
      <c r="F53" t="s">
        <v>12868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A54" s="192"/>
      <c r="B54" t="s">
        <v>17962</v>
      </c>
      <c r="C54" s="131">
        <v>43064</v>
      </c>
      <c r="E54" s="192"/>
      <c r="G54" s="689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A55" s="192"/>
      <c r="C55" s="689">
        <f>C54-C53</f>
        <v>0</v>
      </c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A56" s="143"/>
      <c r="C56" s="131"/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BE489" s="69">
        <v>94123103</v>
      </c>
      <c r="BF489" s="69" t="s">
        <v>1682</v>
      </c>
      <c r="BG489" s="69">
        <v>206</v>
      </c>
    </row>
    <row r="490" spans="4:59"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D495" s="84"/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H497" s="84"/>
      <c r="P497" s="84"/>
    </row>
    <row r="498" spans="1:60">
      <c r="D498" s="84"/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D499" s="84"/>
      <c r="H499" s="84"/>
      <c r="BE499" s="84"/>
      <c r="BF499" s="84" t="s">
        <v>1686</v>
      </c>
      <c r="BG499" s="84">
        <v>110000</v>
      </c>
    </row>
    <row r="500" spans="1:60">
      <c r="D500" s="84"/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H570" s="84"/>
      <c r="BF570" s="69" t="s">
        <v>2967</v>
      </c>
      <c r="BG570" s="85">
        <v>-4144438.75</v>
      </c>
    </row>
    <row r="571" spans="4:59">
      <c r="D571" s="84"/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8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8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8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8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8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8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8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8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8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8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8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8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8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8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8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8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8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8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8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5505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5505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5493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9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12348</v>
      </c>
      <c r="L1030" s="269" t="s">
        <v>12349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9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9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5440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5505</v>
      </c>
      <c r="Q1040" s="165" t="s">
        <v>5506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5557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8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9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8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8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8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9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5457</v>
      </c>
      <c r="Q1052" s="165" t="s">
        <v>5469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5509</v>
      </c>
      <c r="Q1053" s="165" t="s">
        <v>5537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12547</v>
      </c>
      <c r="Q1055" s="165" t="s">
        <v>12547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8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8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9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8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9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5505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5557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12351</v>
      </c>
      <c r="Q1066" s="165" t="s">
        <v>12351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5493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12350</v>
      </c>
      <c r="Q1073" s="165" t="s">
        <v>12350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12405</v>
      </c>
      <c r="Q1074" s="165" t="s">
        <v>12405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5505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5557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12351</v>
      </c>
      <c r="Q1081" s="165" t="s">
        <v>12351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12354</v>
      </c>
      <c r="Q1082" s="165" t="s">
        <v>12354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5457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5509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12579</v>
      </c>
      <c r="Q1090" s="165" t="s">
        <v>12579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5493</v>
      </c>
      <c r="Q1097" s="165" t="s">
        <v>5504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5556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12409</v>
      </c>
      <c r="Q1099" s="165" t="s">
        <v>12409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12410</v>
      </c>
      <c r="Q1100" s="165" t="s">
        <v>12410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5493</v>
      </c>
      <c r="Q1105" s="165" t="s">
        <v>5504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5556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12409</v>
      </c>
      <c r="Q1107" s="165" t="s">
        <v>12409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12410</v>
      </c>
      <c r="Q1108" s="165" t="s">
        <v>12410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8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9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8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9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8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9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8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5505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5557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12351</v>
      </c>
      <c r="Q1122" s="165" t="s">
        <v>12351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12354</v>
      </c>
      <c r="Q1123" s="165" t="s">
        <v>12354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8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9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8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8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9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8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9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8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8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8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9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5493</v>
      </c>
      <c r="Q1135" s="165" t="s">
        <v>5504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5556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12409</v>
      </c>
      <c r="Q1137" s="165" t="s">
        <v>12409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12410</v>
      </c>
      <c r="Q1138" s="165" t="s">
        <v>12410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12440</v>
      </c>
      <c r="Q1139" s="165" t="s">
        <v>12440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5505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5557</v>
      </c>
      <c r="Q1144" s="165" t="s">
        <v>5558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12492</v>
      </c>
      <c r="Q1145" s="165" t="s">
        <v>12492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12493</v>
      </c>
      <c r="Q1146" s="165" t="s">
        <v>12493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12494</v>
      </c>
      <c r="Q1147" s="165" t="s">
        <v>12494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5505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5557</v>
      </c>
      <c r="Q1152" s="165" t="s">
        <v>5558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12492</v>
      </c>
      <c r="Q1153" s="165" t="s">
        <v>12492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12493</v>
      </c>
      <c r="Q1154" s="165" t="s">
        <v>12493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12494</v>
      </c>
      <c r="Q1155" s="165" t="s">
        <v>12494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12348</v>
      </c>
      <c r="L1162" s="269" t="s">
        <v>12349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9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9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9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9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9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9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9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9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9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9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7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7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9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5493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5555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5493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5555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12389</v>
      </c>
      <c r="Q1194" s="165" t="s">
        <v>12389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12392</v>
      </c>
      <c r="Q1195" s="165" t="s">
        <v>12392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12396</v>
      </c>
      <c r="Q1196" s="165" t="s">
        <v>12396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12400</v>
      </c>
      <c r="Q1197" s="165" t="s">
        <v>12400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5505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5557</v>
      </c>
      <c r="Q1201" s="165" t="s">
        <v>5558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5547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12492</v>
      </c>
      <c r="Q1202" s="165" t="s">
        <v>12492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12493</v>
      </c>
      <c r="Q1203" s="165" t="s">
        <v>12493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12494</v>
      </c>
      <c r="Q1204" s="165" t="s">
        <v>12494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12496</v>
      </c>
      <c r="Q1205" s="165" t="s">
        <v>12496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5352</v>
      </c>
      <c r="B1208" s="94">
        <v>1198</v>
      </c>
      <c r="C1208" s="165" t="s">
        <v>1232</v>
      </c>
      <c r="D1208" s="165">
        <v>12</v>
      </c>
      <c r="E1208" s="165" t="s">
        <v>5353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5354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5336</v>
      </c>
      <c r="F1209" s="165" t="s">
        <v>5337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5338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5339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5505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5340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5557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5341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12351</v>
      </c>
      <c r="Q1213" s="165" t="s">
        <v>12351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5342</v>
      </c>
      <c r="F1214" s="165" t="s">
        <v>5349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12530</v>
      </c>
      <c r="Q1214" s="165" t="s">
        <v>12530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5343</v>
      </c>
      <c r="F1215" s="165" t="s">
        <v>5350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12531</v>
      </c>
      <c r="Q1215" s="165" t="s">
        <v>12531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5344</v>
      </c>
      <c r="F1216" s="165" t="s">
        <v>5351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12499</v>
      </c>
      <c r="Q1216" s="165" t="s">
        <v>12499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5355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5356</v>
      </c>
      <c r="F1218" s="165" t="s">
        <v>5363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5493</v>
      </c>
      <c r="Q1218" s="165" t="s">
        <v>5363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5357</v>
      </c>
      <c r="F1219" s="165" t="s">
        <v>5364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5364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5358</v>
      </c>
      <c r="F1220" s="165" t="s">
        <v>5365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12401</v>
      </c>
      <c r="Q1220" s="165" t="s">
        <v>12401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5359</v>
      </c>
      <c r="F1221" s="165" t="s">
        <v>5366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12402</v>
      </c>
      <c r="Q1221" s="165" t="s">
        <v>12402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5360</v>
      </c>
      <c r="F1222" s="165" t="s">
        <v>5367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12403</v>
      </c>
      <c r="Q1222" s="165" t="s">
        <v>12403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5361</v>
      </c>
      <c r="F1223" s="165" t="s">
        <v>5368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12404</v>
      </c>
      <c r="Q1223" s="165" t="s">
        <v>12404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5362</v>
      </c>
      <c r="F1224" s="165" t="s">
        <v>5369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5381</v>
      </c>
      <c r="D1225" s="165">
        <v>1</v>
      </c>
      <c r="E1225" s="165" t="s">
        <v>5382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30" t="s">
        <v>5439</v>
      </c>
    </row>
    <row r="1226" spans="1:23">
      <c r="A1226" s="165" t="s">
        <v>4797</v>
      </c>
      <c r="B1226" s="94">
        <v>1216</v>
      </c>
      <c r="C1226" s="165" t="s">
        <v>5381</v>
      </c>
      <c r="D1226" s="165">
        <v>2</v>
      </c>
      <c r="E1226" s="165" t="s">
        <v>5383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5493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5381</v>
      </c>
      <c r="D1227" s="165">
        <v>3</v>
      </c>
      <c r="E1227" s="165" t="s">
        <v>5384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5381</v>
      </c>
      <c r="D1228" s="165">
        <v>4</v>
      </c>
      <c r="E1228" s="165" t="s">
        <v>5385</v>
      </c>
      <c r="F1228" s="165" t="s">
        <v>5390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12350</v>
      </c>
      <c r="Q1228" s="165" t="s">
        <v>12350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5381</v>
      </c>
      <c r="D1229" s="165">
        <v>5</v>
      </c>
      <c r="E1229" s="165" t="s">
        <v>5386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12405</v>
      </c>
      <c r="Q1229" s="165" t="s">
        <v>12405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5381</v>
      </c>
      <c r="D1230" s="165">
        <v>6</v>
      </c>
      <c r="E1230" s="165" t="s">
        <v>5387</v>
      </c>
      <c r="F1230" s="165" t="s">
        <v>5391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12406</v>
      </c>
      <c r="Q1230" s="165" t="s">
        <v>12406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5381</v>
      </c>
      <c r="D1231" s="165">
        <v>7</v>
      </c>
      <c r="E1231" s="165" t="s">
        <v>5388</v>
      </c>
      <c r="F1231" s="165" t="s">
        <v>5392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12408</v>
      </c>
      <c r="Q1231" s="165" t="s">
        <v>12408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5381</v>
      </c>
      <c r="D1232" s="165">
        <v>8</v>
      </c>
      <c r="E1232" s="165" t="s">
        <v>5389</v>
      </c>
      <c r="F1232" s="165" t="s">
        <v>5393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5441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5442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5505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5443</v>
      </c>
      <c r="F1235" s="165" t="s">
        <v>5444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5557</v>
      </c>
      <c r="Q1235" s="165" t="s">
        <v>5444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5445</v>
      </c>
      <c r="F1236" s="165" t="s">
        <v>5450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12479</v>
      </c>
      <c r="Q1236" s="165" t="s">
        <v>12479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5446</v>
      </c>
      <c r="F1237" s="165" t="s">
        <v>5451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12480</v>
      </c>
      <c r="Q1237" s="165" t="s">
        <v>12480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5447</v>
      </c>
      <c r="F1238" s="165" t="s">
        <v>5452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12411</v>
      </c>
      <c r="Q1238" s="165" t="s">
        <v>12411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5448</v>
      </c>
      <c r="F1239" s="165" t="s">
        <v>5453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12481</v>
      </c>
      <c r="Q1239" s="165" t="s">
        <v>12481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5449</v>
      </c>
      <c r="F1240" s="165" t="s">
        <v>5454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5422</v>
      </c>
      <c r="B1241" s="94">
        <v>1231</v>
      </c>
      <c r="C1241" s="165" t="s">
        <v>5195</v>
      </c>
      <c r="D1241" s="165">
        <v>1</v>
      </c>
      <c r="E1241" s="165" t="s">
        <v>5423</v>
      </c>
      <c r="F1241" s="165" t="s">
        <v>5424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5422</v>
      </c>
      <c r="B1242" s="94">
        <v>1232</v>
      </c>
      <c r="C1242" s="165" t="s">
        <v>5195</v>
      </c>
      <c r="D1242" s="165">
        <v>2</v>
      </c>
      <c r="E1242" s="165" t="s">
        <v>5425</v>
      </c>
      <c r="F1242" s="165" t="s">
        <v>5432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5493</v>
      </c>
      <c r="Q1242" s="165" t="s">
        <v>5432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5422</v>
      </c>
      <c r="B1243" s="94">
        <v>1233</v>
      </c>
      <c r="C1243" s="165" t="s">
        <v>5195</v>
      </c>
      <c r="D1243" s="165">
        <v>3</v>
      </c>
      <c r="E1243" s="165" t="s">
        <v>5426</v>
      </c>
      <c r="F1243" s="165" t="s">
        <v>5433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5433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5422</v>
      </c>
      <c r="B1244" s="94">
        <v>1234</v>
      </c>
      <c r="C1244" s="165" t="s">
        <v>5195</v>
      </c>
      <c r="D1244" s="165">
        <v>4</v>
      </c>
      <c r="E1244" s="165" t="s">
        <v>5427</v>
      </c>
      <c r="F1244" s="165" t="s">
        <v>5434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12350</v>
      </c>
      <c r="Q1244" s="165" t="s">
        <v>12350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5422</v>
      </c>
      <c r="B1245" s="94">
        <v>1235</v>
      </c>
      <c r="C1245" s="165" t="s">
        <v>5195</v>
      </c>
      <c r="D1245" s="165">
        <v>5</v>
      </c>
      <c r="E1245" s="165" t="s">
        <v>5428</v>
      </c>
      <c r="F1245" s="165" t="s">
        <v>5435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12353</v>
      </c>
      <c r="Q1245" s="165" t="s">
        <v>12353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5422</v>
      </c>
      <c r="B1246" s="94">
        <v>1236</v>
      </c>
      <c r="C1246" s="165" t="s">
        <v>5195</v>
      </c>
      <c r="D1246" s="165">
        <v>6</v>
      </c>
      <c r="E1246" s="165" t="s">
        <v>5429</v>
      </c>
      <c r="F1246" s="165" t="s">
        <v>5436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12371</v>
      </c>
      <c r="Q1246" s="165" t="s">
        <v>12371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5422</v>
      </c>
      <c r="B1247" s="94">
        <v>1237</v>
      </c>
      <c r="C1247" s="165" t="s">
        <v>5195</v>
      </c>
      <c r="D1247" s="165">
        <v>7</v>
      </c>
      <c r="E1247" s="165" t="s">
        <v>5430</v>
      </c>
      <c r="F1247" s="165" t="s">
        <v>5437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12373</v>
      </c>
      <c r="Q1247" s="165" t="s">
        <v>12373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5422</v>
      </c>
      <c r="B1248" s="94">
        <v>1238</v>
      </c>
      <c r="C1248" s="165" t="s">
        <v>5195</v>
      </c>
      <c r="D1248" s="165">
        <v>8</v>
      </c>
      <c r="E1248" s="165" t="s">
        <v>5431</v>
      </c>
      <c r="F1248" s="165" t="s">
        <v>5438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5394</v>
      </c>
      <c r="B1249" s="94">
        <v>1239</v>
      </c>
      <c r="C1249" s="165" t="s">
        <v>4076</v>
      </c>
      <c r="D1249" s="165">
        <v>1</v>
      </c>
      <c r="E1249" s="165" t="s">
        <v>5395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5394</v>
      </c>
      <c r="B1250" s="94">
        <v>1240</v>
      </c>
      <c r="C1250" s="165" t="s">
        <v>4076</v>
      </c>
      <c r="D1250" s="165">
        <v>2</v>
      </c>
      <c r="E1250" s="165" t="s">
        <v>5396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5493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5394</v>
      </c>
      <c r="B1251" s="94">
        <v>1241</v>
      </c>
      <c r="C1251" s="165" t="s">
        <v>4076</v>
      </c>
      <c r="D1251" s="165">
        <v>3</v>
      </c>
      <c r="E1251" s="165" t="s">
        <v>5397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5394</v>
      </c>
      <c r="B1252" s="94">
        <v>1242</v>
      </c>
      <c r="C1252" s="165" t="s">
        <v>4076</v>
      </c>
      <c r="D1252" s="165">
        <v>4</v>
      </c>
      <c r="E1252" s="165" t="s">
        <v>5398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12350</v>
      </c>
      <c r="Q1252" s="165" t="s">
        <v>12350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5394</v>
      </c>
      <c r="B1253" s="94">
        <v>1243</v>
      </c>
      <c r="C1253" s="165" t="s">
        <v>4076</v>
      </c>
      <c r="D1253" s="165">
        <v>5</v>
      </c>
      <c r="E1253" s="165" t="s">
        <v>5399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12405</v>
      </c>
      <c r="Q1253" s="165" t="s">
        <v>12405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5394</v>
      </c>
      <c r="B1254" s="94">
        <v>1244</v>
      </c>
      <c r="C1254" s="165" t="s">
        <v>4076</v>
      </c>
      <c r="D1254" s="165">
        <v>6</v>
      </c>
      <c r="E1254" s="165" t="s">
        <v>5400</v>
      </c>
      <c r="F1254" s="165" t="s">
        <v>5403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12406</v>
      </c>
      <c r="Q1254" s="165" t="s">
        <v>12406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5394</v>
      </c>
      <c r="B1255" s="94">
        <v>1245</v>
      </c>
      <c r="C1255" s="165" t="s">
        <v>4076</v>
      </c>
      <c r="D1255" s="165">
        <v>7</v>
      </c>
      <c r="E1255" s="165" t="s">
        <v>5401</v>
      </c>
      <c r="F1255" s="165" t="s">
        <v>5404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12407</v>
      </c>
      <c r="Q1255" s="165" t="s">
        <v>12407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5394</v>
      </c>
      <c r="B1256" s="94">
        <v>1246</v>
      </c>
      <c r="C1256" s="165" t="s">
        <v>4076</v>
      </c>
      <c r="D1256" s="165">
        <v>8</v>
      </c>
      <c r="E1256" s="165" t="s">
        <v>5402</v>
      </c>
      <c r="F1256" s="165" t="s">
        <v>5405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5370</v>
      </c>
      <c r="F1257" s="165" t="s">
        <v>5371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5373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5374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5457</v>
      </c>
      <c r="Q1259" s="165" t="s">
        <v>5469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5375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5493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5376</v>
      </c>
      <c r="F1261" s="165" t="s">
        <v>5378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5505</v>
      </c>
      <c r="Q1261" s="165" t="s">
        <v>5378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5377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5509</v>
      </c>
      <c r="Q1262" s="165" t="s">
        <v>5537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5406</v>
      </c>
      <c r="B1263" s="94">
        <v>1253</v>
      </c>
      <c r="C1263" s="165" t="s">
        <v>5192</v>
      </c>
      <c r="D1263" s="165">
        <v>1</v>
      </c>
      <c r="E1263" s="165" t="s">
        <v>5407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5406</v>
      </c>
      <c r="B1264" s="94">
        <v>1254</v>
      </c>
      <c r="C1264" s="165" t="s">
        <v>5192</v>
      </c>
      <c r="D1264" s="165">
        <v>2</v>
      </c>
      <c r="E1264" s="165" t="s">
        <v>5409</v>
      </c>
      <c r="F1264" s="165" t="s">
        <v>5408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5408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5406</v>
      </c>
      <c r="B1265" s="94">
        <v>1255</v>
      </c>
      <c r="C1265" s="165" t="s">
        <v>5192</v>
      </c>
      <c r="D1265" s="165">
        <v>3</v>
      </c>
      <c r="E1265" s="165" t="s">
        <v>5410</v>
      </c>
      <c r="F1265" s="165" t="s">
        <v>5411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5505</v>
      </c>
      <c r="Q1265" s="165" t="s">
        <v>5411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5406</v>
      </c>
      <c r="B1266" s="94">
        <v>1256</v>
      </c>
      <c r="C1266" s="165" t="s">
        <v>5192</v>
      </c>
      <c r="D1266" s="165">
        <v>4</v>
      </c>
      <c r="E1266" s="165" t="s">
        <v>5413</v>
      </c>
      <c r="F1266" s="165" t="s">
        <v>5412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5557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5406</v>
      </c>
      <c r="B1267" s="94">
        <v>1257</v>
      </c>
      <c r="C1267" s="165" t="s">
        <v>5192</v>
      </c>
      <c r="D1267" s="165">
        <v>5</v>
      </c>
      <c r="E1267" s="165" t="s">
        <v>5414</v>
      </c>
      <c r="F1267" s="165" t="s">
        <v>5418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12479</v>
      </c>
      <c r="Q1267" s="165" t="s">
        <v>12479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5406</v>
      </c>
      <c r="B1268" s="94">
        <v>1258</v>
      </c>
      <c r="C1268" s="165" t="s">
        <v>5192</v>
      </c>
      <c r="D1268" s="165">
        <v>6</v>
      </c>
      <c r="E1268" s="165" t="s">
        <v>5415</v>
      </c>
      <c r="F1268" s="165" t="s">
        <v>5419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12486</v>
      </c>
      <c r="Q1268" s="165" t="s">
        <v>12486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5406</v>
      </c>
      <c r="B1269" s="94">
        <v>1259</v>
      </c>
      <c r="C1269" s="165" t="s">
        <v>5192</v>
      </c>
      <c r="D1269" s="165">
        <v>7</v>
      </c>
      <c r="E1269" s="165" t="s">
        <v>5416</v>
      </c>
      <c r="F1269" s="165" t="s">
        <v>5420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12487</v>
      </c>
      <c r="Q1269" s="165" t="s">
        <v>12487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5406</v>
      </c>
      <c r="B1270" s="94">
        <v>1260</v>
      </c>
      <c r="C1270" s="165" t="s">
        <v>5192</v>
      </c>
      <c r="D1270" s="165">
        <v>8</v>
      </c>
      <c r="E1270" s="165" t="s">
        <v>5417</v>
      </c>
      <c r="F1270" s="165" t="s">
        <v>5421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12488</v>
      </c>
      <c r="Q1270" s="165" t="s">
        <v>12488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5456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5457</v>
      </c>
      <c r="Q1271" s="165" t="s">
        <v>5458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5459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5505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5460</v>
      </c>
      <c r="F1273" s="165" t="s">
        <v>5466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5557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5461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12351</v>
      </c>
      <c r="Q1274" s="165" t="s">
        <v>12351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5462</v>
      </c>
      <c r="F1275" s="165" t="s">
        <v>5349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12530</v>
      </c>
      <c r="Q1275" s="165" t="s">
        <v>12530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5463</v>
      </c>
      <c r="F1276" s="165" t="s">
        <v>5350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12531</v>
      </c>
      <c r="Q1276" s="165" t="s">
        <v>12531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5464</v>
      </c>
      <c r="F1277" s="165" t="s">
        <v>5468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12499</v>
      </c>
      <c r="Q1277" s="165" t="s">
        <v>12499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5465</v>
      </c>
      <c r="F1278" s="165" t="s">
        <v>5467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5473</v>
      </c>
      <c r="B1279" s="94">
        <v>1269</v>
      </c>
      <c r="C1279" s="165" t="s">
        <v>5209</v>
      </c>
      <c r="D1279" s="165"/>
      <c r="E1279" s="165" t="s">
        <v>5474</v>
      </c>
      <c r="F1279" s="165" t="s">
        <v>5472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5470</v>
      </c>
      <c r="Q1279" s="165" t="s">
        <v>5472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5475</v>
      </c>
    </row>
    <row r="1280" spans="1:23">
      <c r="A1280" s="165" t="s">
        <v>5473</v>
      </c>
      <c r="B1280" s="94">
        <v>1270</v>
      </c>
      <c r="C1280" s="165" t="s">
        <v>5209</v>
      </c>
      <c r="D1280" s="165">
        <v>1</v>
      </c>
      <c r="E1280" s="165" t="s">
        <v>5471</v>
      </c>
      <c r="F1280" s="165" t="s">
        <v>5472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5470</v>
      </c>
      <c r="Q1280" s="165" t="s">
        <v>5472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5473</v>
      </c>
      <c r="B1281" s="94">
        <v>1271</v>
      </c>
      <c r="C1281" s="165" t="s">
        <v>5209</v>
      </c>
      <c r="D1281" s="165">
        <v>2</v>
      </c>
      <c r="E1281" s="165" t="s">
        <v>5476</v>
      </c>
      <c r="F1281" s="165" t="s">
        <v>5483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5509</v>
      </c>
      <c r="Q1281" s="165" t="s">
        <v>5483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5473</v>
      </c>
      <c r="B1282" s="94">
        <v>1272</v>
      </c>
      <c r="C1282" s="165" t="s">
        <v>5209</v>
      </c>
      <c r="D1282" s="165">
        <v>3</v>
      </c>
      <c r="E1282" s="165" t="s">
        <v>5477</v>
      </c>
      <c r="F1282" s="165" t="s">
        <v>5484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5484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5473</v>
      </c>
      <c r="B1283" s="94">
        <v>1273</v>
      </c>
      <c r="C1283" s="165" t="s">
        <v>5209</v>
      </c>
      <c r="D1283" s="165">
        <v>4</v>
      </c>
      <c r="E1283" s="165" t="s">
        <v>5478</v>
      </c>
      <c r="F1283" s="165" t="s">
        <v>5485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12565</v>
      </c>
      <c r="Q1283" s="165" t="s">
        <v>12565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5473</v>
      </c>
      <c r="B1284" s="94">
        <v>1274</v>
      </c>
      <c r="C1284" s="165" t="s">
        <v>5209</v>
      </c>
      <c r="D1284" s="165">
        <v>5</v>
      </c>
      <c r="E1284" s="165" t="s">
        <v>5479</v>
      </c>
      <c r="F1284" s="165" t="s">
        <v>5486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12566</v>
      </c>
      <c r="Q1284" s="165" t="s">
        <v>12566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5473</v>
      </c>
      <c r="B1285" s="94">
        <v>1275</v>
      </c>
      <c r="C1285" s="165" t="s">
        <v>5209</v>
      </c>
      <c r="D1285" s="165">
        <v>6</v>
      </c>
      <c r="E1285" s="165" t="s">
        <v>5480</v>
      </c>
      <c r="F1285" s="165" t="s">
        <v>5487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12567</v>
      </c>
      <c r="Q1285" s="165" t="s">
        <v>12567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5473</v>
      </c>
      <c r="B1286" s="94">
        <v>1276</v>
      </c>
      <c r="C1286" s="165" t="s">
        <v>5209</v>
      </c>
      <c r="D1286" s="165">
        <v>7</v>
      </c>
      <c r="E1286" s="165" t="s">
        <v>5481</v>
      </c>
      <c r="F1286" s="165" t="s">
        <v>5488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12568</v>
      </c>
      <c r="Q1286" s="165" t="s">
        <v>12568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5473</v>
      </c>
      <c r="B1287" s="94">
        <v>1277</v>
      </c>
      <c r="C1287" s="165" t="s">
        <v>5209</v>
      </c>
      <c r="D1287" s="165">
        <v>8</v>
      </c>
      <c r="E1287" s="165" t="s">
        <v>5482</v>
      </c>
      <c r="F1287" s="165" t="s">
        <v>5489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5502</v>
      </c>
      <c r="B1288" s="94">
        <v>1278</v>
      </c>
      <c r="C1288" s="165" t="s">
        <v>1232</v>
      </c>
      <c r="D1288" s="165">
        <v>1</v>
      </c>
      <c r="E1288" s="165" t="s">
        <v>5503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5493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5491</v>
      </c>
      <c r="B1289" s="94">
        <v>1279</v>
      </c>
      <c r="C1289" s="165" t="s">
        <v>906</v>
      </c>
      <c r="D1289" s="165">
        <v>1</v>
      </c>
      <c r="E1289" s="165" t="s">
        <v>5492</v>
      </c>
      <c r="F1289" s="165" t="s">
        <v>5472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5493</v>
      </c>
      <c r="Q1289" s="165" t="s">
        <v>5494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5491</v>
      </c>
      <c r="B1290" s="94">
        <v>1280</v>
      </c>
      <c r="C1290" s="165" t="s">
        <v>906</v>
      </c>
      <c r="D1290" s="165">
        <v>2</v>
      </c>
      <c r="E1290" s="165" t="s">
        <v>5495</v>
      </c>
      <c r="F1290" s="165" t="s">
        <v>5483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5509</v>
      </c>
      <c r="Q1290" s="165" t="s">
        <v>5483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5491</v>
      </c>
      <c r="B1291" s="94">
        <v>1281</v>
      </c>
      <c r="C1291" s="165" t="s">
        <v>906</v>
      </c>
      <c r="D1291" s="165">
        <v>3</v>
      </c>
      <c r="E1291" s="165" t="s">
        <v>5496</v>
      </c>
      <c r="F1291" s="165" t="s">
        <v>5484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5484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5491</v>
      </c>
      <c r="B1292" s="94">
        <v>1282</v>
      </c>
      <c r="C1292" s="165" t="s">
        <v>906</v>
      </c>
      <c r="D1292" s="165">
        <v>4</v>
      </c>
      <c r="E1292" s="165" t="s">
        <v>5497</v>
      </c>
      <c r="F1292" s="165" t="s">
        <v>5485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12565</v>
      </c>
      <c r="Q1292" s="165" t="s">
        <v>12565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5491</v>
      </c>
      <c r="B1293" s="94">
        <v>1283</v>
      </c>
      <c r="C1293" s="165" t="s">
        <v>906</v>
      </c>
      <c r="D1293" s="165">
        <v>5</v>
      </c>
      <c r="E1293" s="165" t="s">
        <v>5498</v>
      </c>
      <c r="F1293" s="165" t="s">
        <v>5486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12566</v>
      </c>
      <c r="Q1293" s="165" t="s">
        <v>12566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5491</v>
      </c>
      <c r="B1294" s="94">
        <v>1284</v>
      </c>
      <c r="C1294" s="165" t="s">
        <v>906</v>
      </c>
      <c r="D1294" s="165">
        <v>6</v>
      </c>
      <c r="E1294" s="165" t="s">
        <v>5499</v>
      </c>
      <c r="F1294" s="165" t="s">
        <v>5487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12567</v>
      </c>
      <c r="Q1294" s="165" t="s">
        <v>12567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5491</v>
      </c>
      <c r="B1295" s="94">
        <v>1285</v>
      </c>
      <c r="C1295" s="165" t="s">
        <v>906</v>
      </c>
      <c r="D1295" s="165">
        <v>7</v>
      </c>
      <c r="E1295" s="165" t="s">
        <v>5500</v>
      </c>
      <c r="F1295" s="165" t="s">
        <v>5488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12568</v>
      </c>
      <c r="Q1295" s="165" t="s">
        <v>12568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5491</v>
      </c>
      <c r="B1296" s="94">
        <v>1286</v>
      </c>
      <c r="C1296" s="165" t="s">
        <v>906</v>
      </c>
      <c r="D1296" s="165">
        <v>8</v>
      </c>
      <c r="E1296" s="165" t="s">
        <v>5501</v>
      </c>
      <c r="F1296" s="165" t="s">
        <v>5489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5378</v>
      </c>
      <c r="B1297" s="94">
        <v>1287</v>
      </c>
      <c r="C1297" s="165" t="s">
        <v>4150</v>
      </c>
      <c r="D1297" s="165">
        <v>1</v>
      </c>
      <c r="E1297" s="165" t="s">
        <v>5528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5509</v>
      </c>
      <c r="Q1297" s="165" t="s">
        <v>5510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5378</v>
      </c>
      <c r="B1298" s="94">
        <v>1288</v>
      </c>
      <c r="C1298" s="165" t="s">
        <v>4150</v>
      </c>
      <c r="D1298" s="165">
        <v>2</v>
      </c>
      <c r="E1298" s="165" t="s">
        <v>5529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5557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5378</v>
      </c>
      <c r="B1299" s="94">
        <v>1289</v>
      </c>
      <c r="C1299" s="165" t="s">
        <v>4150</v>
      </c>
      <c r="D1299" s="165">
        <v>3</v>
      </c>
      <c r="E1299" s="165" t="s">
        <v>5530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12351</v>
      </c>
      <c r="Q1299" s="165" t="s">
        <v>12351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5378</v>
      </c>
      <c r="B1300" s="94">
        <v>1290</v>
      </c>
      <c r="C1300" s="165" t="s">
        <v>4150</v>
      </c>
      <c r="D1300" s="165">
        <v>4</v>
      </c>
      <c r="E1300" s="165" t="s">
        <v>5531</v>
      </c>
      <c r="F1300" s="165" t="s">
        <v>5349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12530</v>
      </c>
      <c r="Q1300" s="165" t="s">
        <v>12530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5378</v>
      </c>
      <c r="B1301" s="94">
        <v>1291</v>
      </c>
      <c r="C1301" s="165" t="s">
        <v>4150</v>
      </c>
      <c r="D1301" s="165">
        <v>5</v>
      </c>
      <c r="E1301" s="165" t="s">
        <v>5532</v>
      </c>
      <c r="F1301" s="165" t="s">
        <v>5350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12531</v>
      </c>
      <c r="Q1301" s="165" t="s">
        <v>12531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5378</v>
      </c>
      <c r="B1302" s="94">
        <v>1292</v>
      </c>
      <c r="C1302" s="165" t="s">
        <v>4150</v>
      </c>
      <c r="D1302" s="165">
        <v>6</v>
      </c>
      <c r="E1302" s="165" t="s">
        <v>5533</v>
      </c>
      <c r="F1302" s="165" t="s">
        <v>5351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12499</v>
      </c>
      <c r="Q1302" s="165" t="s">
        <v>12499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5378</v>
      </c>
      <c r="B1303" s="94">
        <v>1293</v>
      </c>
      <c r="C1303" s="165" t="s">
        <v>4150</v>
      </c>
      <c r="D1303" s="165">
        <v>7</v>
      </c>
      <c r="E1303" s="165" t="s">
        <v>5534</v>
      </c>
      <c r="F1303" s="165" t="s">
        <v>5467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5378</v>
      </c>
      <c r="B1304" s="94">
        <v>1294</v>
      </c>
      <c r="C1304" s="165" t="s">
        <v>4150</v>
      </c>
      <c r="D1304" s="165">
        <v>8</v>
      </c>
      <c r="E1304" s="165" t="s">
        <v>5535</v>
      </c>
      <c r="F1304" s="165" t="s">
        <v>5536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8" t="s">
        <v>4736</v>
      </c>
      <c r="B1305" s="94">
        <v>1295</v>
      </c>
      <c r="C1305" s="568" t="s">
        <v>4183</v>
      </c>
      <c r="D1305" s="568">
        <v>1</v>
      </c>
      <c r="E1305" s="568" t="s">
        <v>5587</v>
      </c>
      <c r="F1305" s="568" t="s">
        <v>5345</v>
      </c>
      <c r="G1305" s="568"/>
      <c r="H1305" s="568">
        <v>11970</v>
      </c>
      <c r="I1305" s="568"/>
      <c r="J1305" s="568"/>
      <c r="K1305" s="568"/>
      <c r="L1305" s="568">
        <v>11970</v>
      </c>
      <c r="M1305" s="568"/>
      <c r="N1305" s="568"/>
      <c r="O1305" s="337">
        <f t="shared" si="49"/>
        <v>0</v>
      </c>
      <c r="P1305" s="568" t="s">
        <v>12386</v>
      </c>
      <c r="Q1305" s="568" t="s">
        <v>12386</v>
      </c>
      <c r="R1305" s="632">
        <v>11970</v>
      </c>
      <c r="S1305">
        <v>11970</v>
      </c>
      <c r="T1305"/>
      <c r="U1305" s="3"/>
      <c r="V1305" s="271" t="s">
        <v>5551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5588</v>
      </c>
      <c r="F1306" s="336" t="s">
        <v>5594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12347</v>
      </c>
      <c r="Q1306" s="336" t="s">
        <v>12347</v>
      </c>
      <c r="R1306" s="586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5589</v>
      </c>
      <c r="F1307" s="336" t="s">
        <v>5346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12385</v>
      </c>
      <c r="Q1307" s="336" t="s">
        <v>12385</v>
      </c>
      <c r="R1307" s="586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5590</v>
      </c>
      <c r="F1308" s="336" t="s">
        <v>5595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12355</v>
      </c>
      <c r="Q1308" s="336" t="s">
        <v>12355</v>
      </c>
      <c r="R1308" s="586">
        <v>11970</v>
      </c>
      <c r="S1308">
        <v>11970</v>
      </c>
      <c r="T1308"/>
      <c r="U1308" s="3"/>
      <c r="V1308" s="271"/>
    </row>
    <row r="1309" spans="1:22">
      <c r="A1309" s="568" t="s">
        <v>4736</v>
      </c>
      <c r="B1309" s="94">
        <v>1299</v>
      </c>
      <c r="C1309" s="568" t="s">
        <v>4183</v>
      </c>
      <c r="D1309" s="568">
        <v>5</v>
      </c>
      <c r="E1309" s="568" t="s">
        <v>5550</v>
      </c>
      <c r="F1309" s="568" t="s">
        <v>5347</v>
      </c>
      <c r="G1309" s="568"/>
      <c r="H1309" s="568">
        <v>11970</v>
      </c>
      <c r="I1309" s="568"/>
      <c r="J1309" s="568"/>
      <c r="K1309" s="568"/>
      <c r="L1309" s="568">
        <v>11970</v>
      </c>
      <c r="M1309" s="568"/>
      <c r="N1309" s="568"/>
      <c r="O1309" s="337">
        <f t="shared" si="49"/>
        <v>0</v>
      </c>
      <c r="P1309" s="568" t="s">
        <v>5509</v>
      </c>
      <c r="Q1309" s="568" t="s">
        <v>12372</v>
      </c>
      <c r="R1309" s="632">
        <v>11970</v>
      </c>
      <c r="S1309">
        <v>11970</v>
      </c>
      <c r="T1309"/>
      <c r="U1309" s="3"/>
      <c r="V1309" s="271" t="s">
        <v>5551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5591</v>
      </c>
      <c r="F1310" s="336" t="s">
        <v>5348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6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5592</v>
      </c>
      <c r="F1311" s="336" t="s">
        <v>5596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6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5593</v>
      </c>
      <c r="F1312" s="336" t="s">
        <v>5597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6">
        <v>11970</v>
      </c>
      <c r="T1312"/>
      <c r="U1312" s="3"/>
      <c r="V1312" s="271"/>
    </row>
    <row r="1313" spans="1:22">
      <c r="A1313" s="165" t="s">
        <v>5507</v>
      </c>
      <c r="B1313" s="94">
        <v>1303</v>
      </c>
      <c r="C1313" s="165" t="s">
        <v>4231</v>
      </c>
      <c r="D1313" s="165">
        <v>1</v>
      </c>
      <c r="E1313" s="165" t="s">
        <v>5508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5509</v>
      </c>
      <c r="Q1313" s="165" t="s">
        <v>5510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5507</v>
      </c>
      <c r="B1314" s="94">
        <v>1304</v>
      </c>
      <c r="C1314" s="165" t="s">
        <v>4231</v>
      </c>
      <c r="D1314" s="165">
        <v>2</v>
      </c>
      <c r="E1314" s="165" t="s">
        <v>5516</v>
      </c>
      <c r="F1314" s="165" t="s">
        <v>5511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5509</v>
      </c>
      <c r="Q1314" s="165" t="s">
        <v>5552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5507</v>
      </c>
      <c r="B1315" s="94">
        <v>1305</v>
      </c>
      <c r="C1315" s="165" t="s">
        <v>4231</v>
      </c>
      <c r="D1315" s="165">
        <v>3</v>
      </c>
      <c r="E1315" s="165" t="s">
        <v>5517</v>
      </c>
      <c r="F1315" s="165" t="s">
        <v>5433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5433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5507</v>
      </c>
      <c r="B1316" s="94">
        <v>1306</v>
      </c>
      <c r="C1316" s="165" t="s">
        <v>4231</v>
      </c>
      <c r="D1316" s="165">
        <v>4</v>
      </c>
      <c r="E1316" s="165" t="s">
        <v>5518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5557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5507</v>
      </c>
      <c r="B1317" s="94">
        <v>1307</v>
      </c>
      <c r="C1317" s="165" t="s">
        <v>4231</v>
      </c>
      <c r="D1317" s="165">
        <v>5</v>
      </c>
      <c r="E1317" s="165" t="s">
        <v>5519</v>
      </c>
      <c r="F1317" s="165" t="s">
        <v>5513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12347</v>
      </c>
      <c r="Q1317" s="165" t="s">
        <v>12347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5507</v>
      </c>
      <c r="B1318" s="94">
        <v>1308</v>
      </c>
      <c r="C1318" s="165" t="s">
        <v>4231</v>
      </c>
      <c r="D1318" s="165">
        <v>6</v>
      </c>
      <c r="E1318" s="165" t="s">
        <v>5520</v>
      </c>
      <c r="F1318" s="165" t="s">
        <v>5434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12350</v>
      </c>
      <c r="Q1318" s="165" t="s">
        <v>12350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5507</v>
      </c>
      <c r="B1319" s="94">
        <v>1309</v>
      </c>
      <c r="C1319" s="165" t="s">
        <v>4231</v>
      </c>
      <c r="D1319" s="165">
        <v>7</v>
      </c>
      <c r="E1319" s="165" t="s">
        <v>5521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12351</v>
      </c>
      <c r="Q1319" s="165" t="s">
        <v>12351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5507</v>
      </c>
      <c r="B1320" s="94">
        <v>1310</v>
      </c>
      <c r="C1320" s="165" t="s">
        <v>4231</v>
      </c>
      <c r="D1320" s="165">
        <v>8</v>
      </c>
      <c r="E1320" s="165" t="s">
        <v>5522</v>
      </c>
      <c r="F1320" s="165" t="s">
        <v>5514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12352</v>
      </c>
      <c r="Q1320" s="165" t="s">
        <v>12352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5507</v>
      </c>
      <c r="B1321" s="94">
        <v>1311</v>
      </c>
      <c r="C1321" s="165" t="s">
        <v>4231</v>
      </c>
      <c r="D1321" s="165">
        <v>9</v>
      </c>
      <c r="E1321" s="165" t="s">
        <v>5523</v>
      </c>
      <c r="F1321" s="165" t="s">
        <v>5435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12353</v>
      </c>
      <c r="Q1321" s="165" t="s">
        <v>12353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5507</v>
      </c>
      <c r="B1322" s="94">
        <v>1312</v>
      </c>
      <c r="C1322" s="165" t="s">
        <v>4231</v>
      </c>
      <c r="D1322" s="165">
        <v>10</v>
      </c>
      <c r="E1322" s="165" t="s">
        <v>5524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12354</v>
      </c>
      <c r="Q1322" s="165" t="s">
        <v>12354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5507</v>
      </c>
      <c r="B1323" s="94">
        <v>1313</v>
      </c>
      <c r="C1323" s="165" t="s">
        <v>4231</v>
      </c>
      <c r="D1323" s="165">
        <v>11</v>
      </c>
      <c r="E1323" s="165" t="s">
        <v>5525</v>
      </c>
      <c r="F1323" s="165" t="s">
        <v>5515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12355</v>
      </c>
      <c r="Q1323" s="165" t="s">
        <v>12355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5507</v>
      </c>
      <c r="B1324" s="94">
        <v>1314</v>
      </c>
      <c r="C1324" s="165" t="s">
        <v>4231</v>
      </c>
      <c r="D1324" s="165">
        <v>12</v>
      </c>
      <c r="E1324" s="165" t="s">
        <v>5526</v>
      </c>
      <c r="F1324" s="165" t="s">
        <v>5436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12355</v>
      </c>
      <c r="Q1324" s="165" t="s">
        <v>12355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5538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5539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5540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5557</v>
      </c>
      <c r="Q1326" s="165" t="s">
        <v>5558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5541</v>
      </c>
      <c r="F1327" s="165" t="s">
        <v>5547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12491</v>
      </c>
      <c r="Q1327" s="165" t="s">
        <v>12492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5542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12493</v>
      </c>
      <c r="Q1328" s="165" t="s">
        <v>12493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5543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12494</v>
      </c>
      <c r="Q1329" s="165" t="s">
        <v>12494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5544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12496</v>
      </c>
      <c r="Q1330" s="165" t="s">
        <v>12496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5545</v>
      </c>
      <c r="F1331" s="165" t="s">
        <v>5548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5546</v>
      </c>
      <c r="F1332" s="165" t="s">
        <v>5549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5553</v>
      </c>
      <c r="B1333" s="94">
        <v>1323</v>
      </c>
      <c r="C1333" s="165" t="s">
        <v>1232</v>
      </c>
      <c r="D1333" s="165">
        <v>2</v>
      </c>
      <c r="E1333" s="165" t="s">
        <v>5554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5555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5559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5557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5560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12351</v>
      </c>
      <c r="Q1335" s="165" t="s">
        <v>12351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5561</v>
      </c>
      <c r="F1336" s="165" t="s">
        <v>5567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12530</v>
      </c>
      <c r="Q1336" s="165" t="s">
        <v>12530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5562</v>
      </c>
      <c r="F1337" s="165" t="s">
        <v>5350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12531</v>
      </c>
      <c r="Q1337" s="165" t="s">
        <v>12531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5563</v>
      </c>
      <c r="F1338" s="165" t="s">
        <v>5351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12499</v>
      </c>
      <c r="Q1338" s="165" t="s">
        <v>12499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5564</v>
      </c>
      <c r="F1339" s="165" t="s">
        <v>5467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5565</v>
      </c>
      <c r="F1340" s="165" t="s">
        <v>5568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5566</v>
      </c>
      <c r="F1341" s="165" t="s">
        <v>5569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5570</v>
      </c>
      <c r="F1342" s="165" t="s">
        <v>5571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5571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5572</v>
      </c>
      <c r="F1343" s="165" t="s">
        <v>5579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12391</v>
      </c>
      <c r="Q1343" s="165" t="s">
        <v>12391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5573</v>
      </c>
      <c r="F1344" s="165" t="s">
        <v>5580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12395</v>
      </c>
      <c r="Q1344" s="165" t="s">
        <v>12395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5574</v>
      </c>
      <c r="F1345" s="165" t="s">
        <v>5581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12598</v>
      </c>
      <c r="Q1345" s="165" t="s">
        <v>12598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5575</v>
      </c>
      <c r="F1346" s="165" t="s">
        <v>5582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12599</v>
      </c>
      <c r="Q1346" s="165" t="s">
        <v>12599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5576</v>
      </c>
      <c r="F1347" s="165" t="s">
        <v>5583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5577</v>
      </c>
      <c r="F1348" s="165" t="s">
        <v>5584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5578</v>
      </c>
      <c r="F1349" s="165" t="s">
        <v>5585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12314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12758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12315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9" customFormat="1">
      <c r="A1355" s="669" t="s">
        <v>12321</v>
      </c>
      <c r="B1355" s="670"/>
      <c r="C1355" s="671" t="s">
        <v>12317</v>
      </c>
      <c r="D1355" s="672">
        <v>10</v>
      </c>
      <c r="E1355" s="671" t="s">
        <v>11707</v>
      </c>
      <c r="F1355" s="669" t="s">
        <v>12321</v>
      </c>
      <c r="O1355" s="668">
        <f>G1355+H1355+I1355-J1355-K1355-L1355</f>
        <v>0</v>
      </c>
      <c r="P1355" s="669" t="s">
        <v>12321</v>
      </c>
      <c r="Q1355" s="669" t="s">
        <v>12321</v>
      </c>
      <c r="R1355" s="669">
        <v>4410</v>
      </c>
      <c r="S1355" s="673">
        <v>4410</v>
      </c>
      <c r="T1355" s="673">
        <v>4410</v>
      </c>
    </row>
    <row r="1356" spans="1:21" s="669" customFormat="1">
      <c r="A1356" s="674" t="s">
        <v>12345</v>
      </c>
      <c r="B1356" s="670"/>
      <c r="C1356" s="671" t="s">
        <v>8688</v>
      </c>
      <c r="D1356" s="672">
        <v>2</v>
      </c>
      <c r="E1356" s="671" t="s">
        <v>11707</v>
      </c>
      <c r="F1356" s="669" t="s">
        <v>12478</v>
      </c>
      <c r="O1356" s="668">
        <f t="shared" ref="O1356:O1385" si="54">G1356+H1356+I1356+L1356-J1356-K1356</f>
        <v>0</v>
      </c>
      <c r="P1356" s="669" t="s">
        <v>12478</v>
      </c>
      <c r="Q1356" s="669" t="s">
        <v>12478</v>
      </c>
      <c r="R1356" s="669">
        <v>13230</v>
      </c>
      <c r="S1356" s="669">
        <v>13230</v>
      </c>
      <c r="T1356" s="669">
        <v>13230</v>
      </c>
    </row>
    <row r="1357" spans="1:21" s="669" customFormat="1">
      <c r="A1357" s="669" t="s">
        <v>8273</v>
      </c>
      <c r="B1357" s="670"/>
      <c r="C1357" s="671" t="s">
        <v>12317</v>
      </c>
      <c r="D1357" s="672">
        <v>11</v>
      </c>
      <c r="E1357" s="671" t="s">
        <v>11707</v>
      </c>
      <c r="F1357" s="669" t="s">
        <v>8273</v>
      </c>
      <c r="O1357" s="668">
        <f t="shared" si="54"/>
        <v>0</v>
      </c>
      <c r="P1357" s="669" t="s">
        <v>8273</v>
      </c>
      <c r="Q1357" s="669" t="s">
        <v>8273</v>
      </c>
      <c r="R1357" s="669">
        <v>4410</v>
      </c>
      <c r="S1357" s="673">
        <v>4410</v>
      </c>
      <c r="T1357" s="673">
        <v>4410</v>
      </c>
    </row>
    <row r="1358" spans="1:21" s="669" customFormat="1">
      <c r="A1358" s="669" t="s">
        <v>12322</v>
      </c>
      <c r="B1358" s="670"/>
      <c r="C1358" s="671" t="s">
        <v>8684</v>
      </c>
      <c r="D1358" s="672">
        <v>8</v>
      </c>
      <c r="E1358" s="671" t="s">
        <v>11707</v>
      </c>
      <c r="F1358" s="669" t="s">
        <v>12322</v>
      </c>
      <c r="O1358" s="668">
        <f t="shared" si="54"/>
        <v>0</v>
      </c>
      <c r="P1358" s="669" t="s">
        <v>12322</v>
      </c>
      <c r="Q1358" s="669" t="s">
        <v>12322</v>
      </c>
      <c r="R1358" s="669">
        <v>14175</v>
      </c>
      <c r="S1358" s="673">
        <v>14165</v>
      </c>
      <c r="T1358" s="673">
        <v>14165</v>
      </c>
      <c r="U1358" s="669">
        <v>10</v>
      </c>
    </row>
    <row r="1359" spans="1:21" s="669" customFormat="1">
      <c r="A1359" s="669" t="s">
        <v>12323</v>
      </c>
      <c r="B1359" s="670"/>
      <c r="C1359" s="671" t="s">
        <v>12675</v>
      </c>
      <c r="D1359" s="672"/>
      <c r="E1359" s="671" t="s">
        <v>5012</v>
      </c>
      <c r="F1359" s="669" t="s">
        <v>12323</v>
      </c>
      <c r="O1359" s="668">
        <f>G1359+H1359+I1359+L1359-J1359-K1359</f>
        <v>0</v>
      </c>
      <c r="P1359" s="669" t="s">
        <v>12323</v>
      </c>
      <c r="Q1359" s="669" t="s">
        <v>12323</v>
      </c>
      <c r="R1359" s="669">
        <v>3150</v>
      </c>
      <c r="S1359" s="673">
        <v>3150</v>
      </c>
      <c r="T1359" s="673">
        <v>3150</v>
      </c>
    </row>
    <row r="1360" spans="1:21" s="669" customFormat="1">
      <c r="A1360" s="669" t="s">
        <v>12323</v>
      </c>
      <c r="B1360" s="670"/>
      <c r="C1360" s="671" t="s">
        <v>12317</v>
      </c>
      <c r="D1360" s="672">
        <v>12</v>
      </c>
      <c r="E1360" s="671" t="s">
        <v>11707</v>
      </c>
      <c r="F1360" s="669" t="s">
        <v>12323</v>
      </c>
      <c r="O1360" s="668">
        <f t="shared" si="54"/>
        <v>0</v>
      </c>
      <c r="P1360" s="669" t="s">
        <v>12323</v>
      </c>
      <c r="Q1360" s="669" t="s">
        <v>12323</v>
      </c>
      <c r="R1360" s="669">
        <v>4410</v>
      </c>
      <c r="S1360" s="673">
        <v>4410</v>
      </c>
      <c r="T1360" s="673">
        <v>4410</v>
      </c>
    </row>
    <row r="1361" spans="1:22" s="669" customFormat="1">
      <c r="A1361" s="669" t="s">
        <v>12324</v>
      </c>
      <c r="B1361" s="670"/>
      <c r="C1361" s="671" t="s">
        <v>8686</v>
      </c>
      <c r="D1361" s="672">
        <v>2</v>
      </c>
      <c r="E1361" s="671" t="s">
        <v>11707</v>
      </c>
      <c r="F1361" s="669" t="s">
        <v>12324</v>
      </c>
      <c r="O1361" s="668">
        <f t="shared" si="54"/>
        <v>0</v>
      </c>
      <c r="P1361" s="669" t="s">
        <v>12324</v>
      </c>
      <c r="Q1361" s="669" t="s">
        <v>12324</v>
      </c>
      <c r="R1361" s="669">
        <v>13500</v>
      </c>
      <c r="S1361" s="673">
        <v>13485</v>
      </c>
      <c r="T1361" s="673">
        <v>13485</v>
      </c>
      <c r="U1361" s="669">
        <v>15</v>
      </c>
    </row>
    <row r="1362" spans="1:22" s="669" customFormat="1">
      <c r="A1362" s="669" t="s">
        <v>12325</v>
      </c>
      <c r="B1362" s="670"/>
      <c r="C1362" s="671" t="s">
        <v>12317</v>
      </c>
      <c r="D1362" s="672">
        <v>13</v>
      </c>
      <c r="E1362" s="671" t="s">
        <v>11707</v>
      </c>
      <c r="F1362" s="669" t="s">
        <v>12325</v>
      </c>
      <c r="O1362" s="668">
        <f t="shared" si="54"/>
        <v>0</v>
      </c>
      <c r="P1362" s="669" t="s">
        <v>12325</v>
      </c>
      <c r="Q1362" s="669" t="s">
        <v>12325</v>
      </c>
      <c r="R1362" s="669">
        <v>4410</v>
      </c>
      <c r="S1362" s="673">
        <v>4410</v>
      </c>
      <c r="T1362" s="673">
        <v>4410</v>
      </c>
    </row>
    <row r="1363" spans="1:22" s="669" customFormat="1">
      <c r="A1363" s="669" t="s">
        <v>12326</v>
      </c>
      <c r="B1363" s="670"/>
      <c r="C1363" s="671" t="s">
        <v>8682</v>
      </c>
      <c r="D1363" s="672">
        <v>4</v>
      </c>
      <c r="E1363" s="671" t="s">
        <v>11707</v>
      </c>
      <c r="F1363" s="669" t="s">
        <v>12326</v>
      </c>
      <c r="O1363" s="668">
        <f t="shared" si="54"/>
        <v>0</v>
      </c>
      <c r="P1363" s="669" t="s">
        <v>12326</v>
      </c>
      <c r="Q1363" s="669" t="s">
        <v>12326</v>
      </c>
      <c r="R1363" s="669">
        <v>14175</v>
      </c>
      <c r="S1363" s="673">
        <v>14165</v>
      </c>
      <c r="T1363" s="673">
        <v>14165</v>
      </c>
      <c r="U1363" s="669">
        <v>10</v>
      </c>
    </row>
    <row r="1364" spans="1:22" s="669" customFormat="1">
      <c r="A1364" s="669" t="s">
        <v>12327</v>
      </c>
      <c r="B1364" s="670"/>
      <c r="C1364" s="671" t="s">
        <v>12317</v>
      </c>
      <c r="D1364" s="672">
        <v>14</v>
      </c>
      <c r="E1364" s="671" t="s">
        <v>11707</v>
      </c>
      <c r="F1364" s="669" t="s">
        <v>12327</v>
      </c>
      <c r="O1364" s="668">
        <f t="shared" si="54"/>
        <v>0</v>
      </c>
      <c r="P1364" s="669" t="s">
        <v>12327</v>
      </c>
      <c r="Q1364" s="669" t="s">
        <v>12327</v>
      </c>
      <c r="R1364" s="669">
        <v>4410</v>
      </c>
      <c r="S1364" s="673">
        <v>4410</v>
      </c>
      <c r="T1364" s="673">
        <v>4410</v>
      </c>
    </row>
    <row r="1365" spans="1:22" s="669" customFormat="1">
      <c r="A1365" s="669" t="s">
        <v>12328</v>
      </c>
      <c r="B1365" s="670"/>
      <c r="C1365" s="671" t="s">
        <v>12317</v>
      </c>
      <c r="D1365" s="672">
        <v>15</v>
      </c>
      <c r="E1365" s="671" t="s">
        <v>11707</v>
      </c>
      <c r="F1365" s="669" t="s">
        <v>12328</v>
      </c>
      <c r="O1365" s="668">
        <f t="shared" si="54"/>
        <v>0</v>
      </c>
      <c r="P1365" s="669" t="s">
        <v>12328</v>
      </c>
      <c r="Q1365" s="669" t="s">
        <v>12328</v>
      </c>
      <c r="R1365" s="669">
        <v>4410</v>
      </c>
      <c r="S1365" s="673">
        <v>4410</v>
      </c>
      <c r="T1365" s="673">
        <v>4410</v>
      </c>
    </row>
    <row r="1366" spans="1:22" s="669" customFormat="1">
      <c r="A1366" s="669" t="s">
        <v>12329</v>
      </c>
      <c r="B1366" s="670"/>
      <c r="C1366" s="671" t="s">
        <v>8686</v>
      </c>
      <c r="D1366" s="672">
        <v>3</v>
      </c>
      <c r="E1366" s="671" t="s">
        <v>11707</v>
      </c>
      <c r="F1366" s="669" t="s">
        <v>12329</v>
      </c>
      <c r="O1366" s="668">
        <f t="shared" si="54"/>
        <v>0</v>
      </c>
      <c r="P1366" s="669" t="s">
        <v>12329</v>
      </c>
      <c r="Q1366" s="669" t="s">
        <v>12329</v>
      </c>
      <c r="R1366" s="669">
        <v>13500</v>
      </c>
      <c r="S1366" s="673">
        <v>13485</v>
      </c>
      <c r="T1366" s="673">
        <v>13485</v>
      </c>
      <c r="U1366" s="669">
        <v>15</v>
      </c>
    </row>
    <row r="1367" spans="1:22" s="669" customFormat="1">
      <c r="A1367" s="669" t="s">
        <v>12330</v>
      </c>
      <c r="B1367" s="670"/>
      <c r="C1367" s="671" t="s">
        <v>12317</v>
      </c>
      <c r="D1367" s="672">
        <v>16</v>
      </c>
      <c r="E1367" s="671" t="s">
        <v>11707</v>
      </c>
      <c r="F1367" s="669" t="s">
        <v>12330</v>
      </c>
      <c r="O1367" s="668">
        <f t="shared" si="54"/>
        <v>0</v>
      </c>
      <c r="P1367" s="669" t="s">
        <v>12330</v>
      </c>
      <c r="Q1367" s="669" t="s">
        <v>12330</v>
      </c>
      <c r="R1367" s="669">
        <v>4410</v>
      </c>
      <c r="S1367" s="673">
        <v>4410</v>
      </c>
      <c r="T1367" s="673">
        <v>4410</v>
      </c>
    </row>
    <row r="1368" spans="1:22" s="669" customFormat="1">
      <c r="A1368" s="674" t="s">
        <v>12346</v>
      </c>
      <c r="B1368" s="670"/>
      <c r="C1368" s="671" t="s">
        <v>8688</v>
      </c>
      <c r="D1368" s="672">
        <v>3</v>
      </c>
      <c r="E1368" s="671" t="s">
        <v>11707</v>
      </c>
      <c r="F1368" s="669" t="s">
        <v>12394</v>
      </c>
      <c r="O1368" s="668">
        <f t="shared" si="54"/>
        <v>0</v>
      </c>
      <c r="P1368" s="669" t="s">
        <v>12394</v>
      </c>
      <c r="Q1368" s="669" t="s">
        <v>12394</v>
      </c>
      <c r="R1368" s="669">
        <v>13230</v>
      </c>
      <c r="S1368" s="669">
        <v>13230</v>
      </c>
      <c r="T1368" s="669">
        <v>13230</v>
      </c>
    </row>
    <row r="1369" spans="1:22" s="669" customFormat="1">
      <c r="A1369" s="669" t="s">
        <v>12331</v>
      </c>
      <c r="B1369" s="670"/>
      <c r="C1369" s="671" t="s">
        <v>8682</v>
      </c>
      <c r="D1369" s="672">
        <v>5</v>
      </c>
      <c r="E1369" s="671" t="s">
        <v>11707</v>
      </c>
      <c r="F1369" s="669" t="s">
        <v>12331</v>
      </c>
      <c r="O1369" s="668">
        <f t="shared" si="54"/>
        <v>0</v>
      </c>
      <c r="P1369" s="669" t="s">
        <v>12331</v>
      </c>
      <c r="Q1369" s="669" t="s">
        <v>12331</v>
      </c>
      <c r="R1369" s="669">
        <v>14175</v>
      </c>
      <c r="S1369" s="673">
        <v>14165</v>
      </c>
      <c r="T1369" s="673">
        <v>14165</v>
      </c>
      <c r="U1369" s="669">
        <v>10</v>
      </c>
    </row>
    <row r="1370" spans="1:22" s="669" customFormat="1">
      <c r="A1370" s="669" t="s">
        <v>12332</v>
      </c>
      <c r="B1370" s="670"/>
      <c r="C1370" s="671" t="s">
        <v>12317</v>
      </c>
      <c r="D1370" s="672">
        <v>17</v>
      </c>
      <c r="E1370" s="671" t="s">
        <v>11707</v>
      </c>
      <c r="F1370" s="669" t="s">
        <v>12332</v>
      </c>
      <c r="O1370" s="668">
        <f t="shared" si="54"/>
        <v>0</v>
      </c>
      <c r="P1370" s="669" t="s">
        <v>12332</v>
      </c>
      <c r="Q1370" s="669" t="s">
        <v>12332</v>
      </c>
      <c r="R1370" s="669">
        <v>4410</v>
      </c>
      <c r="S1370" s="673">
        <v>4410</v>
      </c>
      <c r="T1370" s="673">
        <v>4410</v>
      </c>
    </row>
    <row r="1371" spans="1:22" s="669" customFormat="1">
      <c r="A1371" s="669" t="s">
        <v>12333</v>
      </c>
      <c r="B1371" s="670"/>
      <c r="C1371" s="671" t="s">
        <v>8686</v>
      </c>
      <c r="D1371" s="672">
        <v>4</v>
      </c>
      <c r="E1371" s="671" t="s">
        <v>11707</v>
      </c>
      <c r="F1371" s="669" t="s">
        <v>12333</v>
      </c>
      <c r="O1371" s="668">
        <f t="shared" si="54"/>
        <v>0</v>
      </c>
      <c r="P1371" s="669" t="s">
        <v>12333</v>
      </c>
      <c r="Q1371" s="669" t="s">
        <v>12333</v>
      </c>
      <c r="R1371" s="669">
        <v>13500</v>
      </c>
      <c r="S1371" s="673">
        <v>13485</v>
      </c>
      <c r="T1371" s="673">
        <v>13485</v>
      </c>
      <c r="U1371" s="669">
        <v>15</v>
      </c>
    </row>
    <row r="1372" spans="1:22" s="669" customFormat="1">
      <c r="A1372" s="669" t="s">
        <v>12334</v>
      </c>
      <c r="B1372" s="670"/>
      <c r="C1372" s="671" t="s">
        <v>12317</v>
      </c>
      <c r="D1372" s="672">
        <v>18</v>
      </c>
      <c r="E1372" s="671" t="s">
        <v>11707</v>
      </c>
      <c r="F1372" s="669" t="s">
        <v>12334</v>
      </c>
      <c r="O1372" s="668">
        <f t="shared" si="54"/>
        <v>0</v>
      </c>
      <c r="P1372" s="669" t="s">
        <v>12334</v>
      </c>
      <c r="Q1372" s="669" t="s">
        <v>12334</v>
      </c>
      <c r="R1372" s="669">
        <v>4410</v>
      </c>
      <c r="S1372" s="673">
        <v>4410</v>
      </c>
      <c r="T1372" s="673">
        <v>4410</v>
      </c>
    </row>
    <row r="1373" spans="1:22" s="669" customFormat="1">
      <c r="A1373" s="669" t="s">
        <v>12335</v>
      </c>
      <c r="B1373" s="670"/>
      <c r="C1373" s="671" t="s">
        <v>12318</v>
      </c>
      <c r="D1373" s="675" t="s">
        <v>12316</v>
      </c>
      <c r="E1373" s="671" t="s">
        <v>11707</v>
      </c>
      <c r="F1373" s="669" t="s">
        <v>12335</v>
      </c>
      <c r="O1373" s="668">
        <f t="shared" si="54"/>
        <v>0</v>
      </c>
      <c r="P1373" s="669" t="s">
        <v>12335</v>
      </c>
      <c r="Q1373" s="669" t="s">
        <v>12335</v>
      </c>
      <c r="R1373" s="669">
        <v>45360</v>
      </c>
      <c r="S1373" s="673">
        <v>45360</v>
      </c>
      <c r="T1373" s="673">
        <v>45360</v>
      </c>
      <c r="V1373" s="676" t="s">
        <v>4761</v>
      </c>
    </row>
    <row r="1374" spans="1:22" s="669" customFormat="1">
      <c r="A1374" s="674" t="s">
        <v>12336</v>
      </c>
      <c r="B1374" s="670"/>
      <c r="C1374" s="671" t="s">
        <v>8688</v>
      </c>
      <c r="D1374" s="672">
        <v>4</v>
      </c>
      <c r="E1374" s="671" t="s">
        <v>11707</v>
      </c>
      <c r="F1374" s="669" t="s">
        <v>12650</v>
      </c>
      <c r="O1374" s="668">
        <f t="shared" si="54"/>
        <v>0</v>
      </c>
      <c r="P1374" s="669" t="s">
        <v>12650</v>
      </c>
      <c r="Q1374" s="669" t="s">
        <v>12650</v>
      </c>
      <c r="R1374" s="669">
        <v>13230</v>
      </c>
      <c r="S1374" s="669">
        <v>13230</v>
      </c>
      <c r="T1374" s="669">
        <v>13230</v>
      </c>
    </row>
    <row r="1375" spans="1:22" s="669" customFormat="1">
      <c r="A1375" s="669" t="s">
        <v>12336</v>
      </c>
      <c r="B1375" s="670"/>
      <c r="C1375" s="671" t="s">
        <v>12317</v>
      </c>
      <c r="D1375" s="672">
        <v>19</v>
      </c>
      <c r="E1375" s="671" t="s">
        <v>11707</v>
      </c>
      <c r="F1375" s="669" t="s">
        <v>12336</v>
      </c>
      <c r="O1375" s="668">
        <f t="shared" si="54"/>
        <v>0</v>
      </c>
      <c r="P1375" s="669" t="s">
        <v>12336</v>
      </c>
      <c r="Q1375" s="669" t="s">
        <v>12336</v>
      </c>
      <c r="R1375" s="669">
        <v>4410</v>
      </c>
      <c r="S1375" s="673">
        <v>4410</v>
      </c>
      <c r="T1375" s="673">
        <v>4410</v>
      </c>
    </row>
    <row r="1376" spans="1:22" s="669" customFormat="1">
      <c r="A1376" s="669" t="s">
        <v>12337</v>
      </c>
      <c r="B1376" s="670"/>
      <c r="C1376" s="671" t="s">
        <v>8682</v>
      </c>
      <c r="D1376" s="672">
        <v>6</v>
      </c>
      <c r="E1376" s="671" t="s">
        <v>11707</v>
      </c>
      <c r="F1376" s="669" t="s">
        <v>12337</v>
      </c>
      <c r="O1376" s="668">
        <f t="shared" si="54"/>
        <v>0</v>
      </c>
      <c r="P1376" s="669" t="s">
        <v>12337</v>
      </c>
      <c r="Q1376" s="669" t="s">
        <v>12337</v>
      </c>
      <c r="R1376" s="669">
        <v>14175</v>
      </c>
      <c r="S1376" s="673">
        <v>14165</v>
      </c>
      <c r="T1376" s="673">
        <v>14165</v>
      </c>
      <c r="U1376" s="669">
        <v>10</v>
      </c>
    </row>
    <row r="1377" spans="1:22" s="669" customFormat="1">
      <c r="A1377" s="669" t="s">
        <v>12338</v>
      </c>
      <c r="B1377" s="670"/>
      <c r="C1377" s="671" t="s">
        <v>8684</v>
      </c>
      <c r="D1377" s="672">
        <v>1</v>
      </c>
      <c r="E1377" s="671" t="s">
        <v>11707</v>
      </c>
      <c r="F1377" s="669" t="s">
        <v>12338</v>
      </c>
      <c r="O1377" s="668">
        <f t="shared" si="54"/>
        <v>0</v>
      </c>
      <c r="P1377" s="669" t="s">
        <v>12338</v>
      </c>
      <c r="Q1377" s="669" t="s">
        <v>12338</v>
      </c>
      <c r="R1377" s="669">
        <v>14175</v>
      </c>
      <c r="S1377" s="673">
        <v>14165</v>
      </c>
      <c r="T1377" s="673">
        <v>14165</v>
      </c>
      <c r="U1377" s="669">
        <v>10</v>
      </c>
    </row>
    <row r="1378" spans="1:22" s="669" customFormat="1">
      <c r="A1378" s="669" t="s">
        <v>12339</v>
      </c>
      <c r="B1378" s="670"/>
      <c r="C1378" s="671" t="s">
        <v>12317</v>
      </c>
      <c r="D1378" s="672">
        <v>20</v>
      </c>
      <c r="E1378" s="671" t="s">
        <v>11707</v>
      </c>
      <c r="F1378" s="669" t="s">
        <v>12339</v>
      </c>
      <c r="O1378" s="668">
        <f t="shared" si="54"/>
        <v>0</v>
      </c>
      <c r="P1378" s="669" t="s">
        <v>12339</v>
      </c>
      <c r="Q1378" s="669" t="s">
        <v>12339</v>
      </c>
      <c r="R1378" s="669">
        <v>4410</v>
      </c>
      <c r="S1378" s="673">
        <v>4410</v>
      </c>
      <c r="T1378" s="673">
        <v>4410</v>
      </c>
    </row>
    <row r="1379" spans="1:22" s="669" customFormat="1">
      <c r="A1379" s="669" t="s">
        <v>12340</v>
      </c>
      <c r="B1379" s="670"/>
      <c r="C1379" s="671" t="s">
        <v>8686</v>
      </c>
      <c r="D1379" s="672">
        <v>5</v>
      </c>
      <c r="E1379" s="671" t="s">
        <v>11707</v>
      </c>
      <c r="F1379" s="669" t="s">
        <v>12340</v>
      </c>
      <c r="O1379" s="668">
        <f t="shared" si="54"/>
        <v>0</v>
      </c>
      <c r="P1379" s="669" t="s">
        <v>12340</v>
      </c>
      <c r="Q1379" s="669" t="s">
        <v>12340</v>
      </c>
      <c r="R1379" s="669">
        <v>13500</v>
      </c>
      <c r="S1379" s="673">
        <v>13485</v>
      </c>
      <c r="T1379" s="673">
        <v>13485</v>
      </c>
      <c r="U1379" s="669">
        <v>15</v>
      </c>
    </row>
    <row r="1380" spans="1:22" s="669" customFormat="1">
      <c r="A1380" s="669" t="s">
        <v>12341</v>
      </c>
      <c r="B1380" s="670"/>
      <c r="C1380" s="671" t="s">
        <v>8670</v>
      </c>
      <c r="D1380" s="672"/>
      <c r="E1380" s="671" t="s">
        <v>11707</v>
      </c>
      <c r="F1380" s="669" t="s">
        <v>12341</v>
      </c>
      <c r="O1380" s="668">
        <f t="shared" si="54"/>
        <v>0</v>
      </c>
      <c r="P1380" s="669" t="s">
        <v>12341</v>
      </c>
      <c r="Q1380" s="669" t="s">
        <v>12341</v>
      </c>
      <c r="R1380" s="669">
        <v>113400</v>
      </c>
      <c r="S1380" s="673">
        <v>113400</v>
      </c>
      <c r="T1380" s="673">
        <v>113400</v>
      </c>
      <c r="V1380" s="669" t="s">
        <v>12319</v>
      </c>
    </row>
    <row r="1381" spans="1:22" s="669" customFormat="1">
      <c r="A1381" s="669" t="s">
        <v>12342</v>
      </c>
      <c r="B1381" s="670"/>
      <c r="C1381" s="671" t="s">
        <v>8591</v>
      </c>
      <c r="D1381" s="672"/>
      <c r="E1381" s="671" t="s">
        <v>11707</v>
      </c>
      <c r="F1381" s="669" t="s">
        <v>12342</v>
      </c>
      <c r="O1381" s="668">
        <f t="shared" si="54"/>
        <v>0</v>
      </c>
      <c r="P1381" s="669" t="s">
        <v>12342</v>
      </c>
      <c r="Q1381" s="669" t="s">
        <v>12342</v>
      </c>
      <c r="R1381" s="669">
        <v>6300</v>
      </c>
      <c r="S1381" s="673">
        <v>6290</v>
      </c>
      <c r="T1381" s="673">
        <v>6290</v>
      </c>
      <c r="U1381" s="669">
        <v>10</v>
      </c>
      <c r="V1381" s="669" t="s">
        <v>12320</v>
      </c>
    </row>
    <row r="1382" spans="1:22" s="669" customFormat="1">
      <c r="A1382" s="669" t="s">
        <v>12342</v>
      </c>
      <c r="B1382" s="670"/>
      <c r="C1382" s="671" t="s">
        <v>8591</v>
      </c>
      <c r="D1382" s="672"/>
      <c r="E1382" s="671" t="s">
        <v>11707</v>
      </c>
      <c r="F1382" s="669" t="s">
        <v>12342</v>
      </c>
      <c r="O1382" s="668">
        <f t="shared" si="54"/>
        <v>0</v>
      </c>
      <c r="P1382" s="669" t="s">
        <v>12342</v>
      </c>
      <c r="Q1382" s="669" t="s">
        <v>12342</v>
      </c>
      <c r="R1382" s="669">
        <v>75590</v>
      </c>
      <c r="S1382" s="673">
        <v>75590</v>
      </c>
      <c r="T1382" s="673">
        <v>75590</v>
      </c>
      <c r="U1382" s="669">
        <v>10</v>
      </c>
      <c r="V1382" s="669" t="s">
        <v>12319</v>
      </c>
    </row>
    <row r="1383" spans="1:22" s="669" customFormat="1">
      <c r="A1383" s="669" t="s">
        <v>12343</v>
      </c>
      <c r="B1383" s="670"/>
      <c r="C1383" s="671" t="s">
        <v>8682</v>
      </c>
      <c r="D1383" s="672">
        <v>7</v>
      </c>
      <c r="E1383" s="671" t="s">
        <v>11707</v>
      </c>
      <c r="F1383" s="669" t="s">
        <v>12343</v>
      </c>
      <c r="O1383" s="668">
        <f t="shared" si="54"/>
        <v>0</v>
      </c>
      <c r="P1383" s="669" t="s">
        <v>12343</v>
      </c>
      <c r="Q1383" s="669" t="s">
        <v>12343</v>
      </c>
      <c r="R1383" s="669">
        <v>14175</v>
      </c>
      <c r="S1383" s="673">
        <v>14165</v>
      </c>
      <c r="T1383" s="673">
        <v>14165</v>
      </c>
      <c r="U1383" s="669">
        <v>10</v>
      </c>
    </row>
    <row r="1384" spans="1:22" s="669" customFormat="1">
      <c r="A1384" s="669" t="s">
        <v>12343</v>
      </c>
      <c r="B1384" s="670"/>
      <c r="C1384" s="671" t="s">
        <v>12317</v>
      </c>
      <c r="D1384" s="672">
        <v>21</v>
      </c>
      <c r="E1384" s="671" t="s">
        <v>11707</v>
      </c>
      <c r="F1384" s="669" t="s">
        <v>12343</v>
      </c>
      <c r="O1384" s="668">
        <f t="shared" si="54"/>
        <v>0</v>
      </c>
      <c r="P1384" s="669" t="s">
        <v>12343</v>
      </c>
      <c r="Q1384" s="669" t="s">
        <v>12343</v>
      </c>
      <c r="R1384" s="669">
        <v>4410</v>
      </c>
      <c r="S1384" s="673">
        <v>4410</v>
      </c>
      <c r="T1384" s="673">
        <v>4410</v>
      </c>
    </row>
    <row r="1385" spans="1:22" s="669" customFormat="1">
      <c r="A1385" s="669" t="s">
        <v>12344</v>
      </c>
      <c r="B1385" s="670"/>
      <c r="C1385" s="671" t="s">
        <v>8684</v>
      </c>
      <c r="D1385" s="672">
        <v>2</v>
      </c>
      <c r="E1385" s="671" t="s">
        <v>11707</v>
      </c>
      <c r="F1385" s="669" t="s">
        <v>12344</v>
      </c>
      <c r="O1385" s="668">
        <f t="shared" si="54"/>
        <v>0</v>
      </c>
      <c r="P1385" s="669" t="s">
        <v>12344</v>
      </c>
      <c r="Q1385" s="669" t="s">
        <v>12344</v>
      </c>
      <c r="R1385" s="669">
        <v>14175</v>
      </c>
      <c r="S1385" s="673">
        <v>14165</v>
      </c>
      <c r="T1385" s="673">
        <v>14165</v>
      </c>
      <c r="U1385" s="669">
        <v>10</v>
      </c>
    </row>
    <row r="1386" spans="1:22">
      <c r="A1386" s="165" t="s">
        <v>12387</v>
      </c>
      <c r="B1386" s="94">
        <v>1340</v>
      </c>
      <c r="C1386" s="165" t="s">
        <v>1232</v>
      </c>
      <c r="D1386" s="165">
        <v>3</v>
      </c>
      <c r="E1386" s="165" t="s">
        <v>12854</v>
      </c>
      <c r="F1386" s="165" t="s">
        <v>12388</v>
      </c>
      <c r="G1386" s="559">
        <v>16380</v>
      </c>
      <c r="H1386" s="684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12389</v>
      </c>
      <c r="Q1386" s="165" t="s">
        <v>12389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12391</v>
      </c>
      <c r="B1387" s="94">
        <v>1341</v>
      </c>
      <c r="C1387" s="165" t="s">
        <v>1232</v>
      </c>
      <c r="D1387" s="165">
        <v>4</v>
      </c>
      <c r="E1387" s="165" t="s">
        <v>12390</v>
      </c>
      <c r="F1387" s="165" t="s">
        <v>12392</v>
      </c>
      <c r="G1387" s="165"/>
      <c r="H1387" s="684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12392</v>
      </c>
      <c r="Q1387" s="165" t="s">
        <v>12392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12395</v>
      </c>
      <c r="B1388" s="94">
        <v>1342</v>
      </c>
      <c r="C1388" s="165" t="s">
        <v>1232</v>
      </c>
      <c r="D1388" s="165">
        <v>5</v>
      </c>
      <c r="E1388" s="165" t="s">
        <v>12393</v>
      </c>
      <c r="F1388" s="165" t="s">
        <v>12394</v>
      </c>
      <c r="G1388" s="165"/>
      <c r="H1388" s="684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12396</v>
      </c>
      <c r="Q1388" s="165" t="s">
        <v>12396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12398</v>
      </c>
      <c r="B1389" s="94">
        <v>1343</v>
      </c>
      <c r="C1389" s="165" t="s">
        <v>1232</v>
      </c>
      <c r="D1389" s="165">
        <v>6</v>
      </c>
      <c r="E1389" s="165" t="s">
        <v>12397</v>
      </c>
      <c r="F1389" s="165" t="s">
        <v>12399</v>
      </c>
      <c r="G1389" s="165"/>
      <c r="H1389" s="684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12400</v>
      </c>
      <c r="Q1389" s="165" t="s">
        <v>12400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12464</v>
      </c>
      <c r="B1390" s="94">
        <v>1344</v>
      </c>
      <c r="C1390" s="165" t="s">
        <v>12465</v>
      </c>
      <c r="D1390" s="165">
        <v>1</v>
      </c>
      <c r="E1390" s="165" t="s">
        <v>12466</v>
      </c>
      <c r="F1390" s="165" t="s">
        <v>12467</v>
      </c>
      <c r="G1390" s="165"/>
      <c r="H1390" s="684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12478</v>
      </c>
      <c r="Q1390" s="165" t="s">
        <v>12478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12464</v>
      </c>
      <c r="B1391" s="94">
        <v>1345</v>
      </c>
      <c r="C1391" s="165" t="s">
        <v>12465</v>
      </c>
      <c r="D1391" s="165">
        <v>2</v>
      </c>
      <c r="E1391" s="165" t="s">
        <v>12468</v>
      </c>
      <c r="F1391" s="165" t="s">
        <v>12475</v>
      </c>
      <c r="G1391" s="165"/>
      <c r="H1391" s="684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12352</v>
      </c>
      <c r="Q1391" s="165" t="s">
        <v>12352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12464</v>
      </c>
      <c r="B1392" s="94">
        <v>1346</v>
      </c>
      <c r="C1392" s="165" t="s">
        <v>12465</v>
      </c>
      <c r="D1392" s="165">
        <v>3</v>
      </c>
      <c r="E1392" s="165" t="s">
        <v>12469</v>
      </c>
      <c r="F1392" s="165" t="s">
        <v>12477</v>
      </c>
      <c r="G1392" s="165"/>
      <c r="H1392" s="684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12355</v>
      </c>
      <c r="Q1392" s="165" t="s">
        <v>12355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12464</v>
      </c>
      <c r="B1393" s="94">
        <v>1347</v>
      </c>
      <c r="C1393" s="165" t="s">
        <v>12465</v>
      </c>
      <c r="D1393" s="165">
        <v>4</v>
      </c>
      <c r="E1393" s="165" t="s">
        <v>12470</v>
      </c>
      <c r="F1393" s="165" t="s">
        <v>12373</v>
      </c>
      <c r="G1393" s="165"/>
      <c r="H1393" s="684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12373</v>
      </c>
      <c r="Q1393" s="165" t="s">
        <v>12373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12464</v>
      </c>
      <c r="B1394" s="94">
        <v>1348</v>
      </c>
      <c r="C1394" s="165" t="s">
        <v>12465</v>
      </c>
      <c r="D1394" s="165">
        <v>5</v>
      </c>
      <c r="E1394" s="165" t="s">
        <v>12471</v>
      </c>
      <c r="F1394" s="165" t="s">
        <v>12375</v>
      </c>
      <c r="G1394" s="165"/>
      <c r="H1394" s="684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12464</v>
      </c>
      <c r="B1395" s="94">
        <v>1349</v>
      </c>
      <c r="C1395" s="165" t="s">
        <v>12465</v>
      </c>
      <c r="D1395" s="165">
        <v>6</v>
      </c>
      <c r="E1395" s="165" t="s">
        <v>12472</v>
      </c>
      <c r="F1395" s="165" t="s">
        <v>12378</v>
      </c>
      <c r="G1395" s="165"/>
      <c r="H1395" s="684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12464</v>
      </c>
      <c r="B1396" s="94">
        <v>1350</v>
      </c>
      <c r="C1396" s="165" t="s">
        <v>12465</v>
      </c>
      <c r="D1396" s="165">
        <v>7</v>
      </c>
      <c r="E1396" s="165" t="s">
        <v>12473</v>
      </c>
      <c r="F1396" s="165" t="s">
        <v>12381</v>
      </c>
      <c r="G1396" s="165"/>
      <c r="H1396" s="684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12464</v>
      </c>
      <c r="B1397" s="94">
        <v>1351</v>
      </c>
      <c r="C1397" s="165" t="s">
        <v>12465</v>
      </c>
      <c r="D1397" s="165">
        <v>8</v>
      </c>
      <c r="E1397" s="165" t="s">
        <v>12474</v>
      </c>
      <c r="F1397" s="165" t="s">
        <v>12476</v>
      </c>
      <c r="G1397" s="165"/>
      <c r="H1397" s="684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12482</v>
      </c>
      <c r="B1398" s="94">
        <v>1352</v>
      </c>
      <c r="C1398" s="165" t="s">
        <v>12483</v>
      </c>
      <c r="D1398" s="165"/>
      <c r="E1398" s="165" t="s">
        <v>12484</v>
      </c>
      <c r="F1398" s="165" t="s">
        <v>12485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12479</v>
      </c>
      <c r="Q1398" s="165" t="s">
        <v>12479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12569</v>
      </c>
      <c r="B1399" s="94">
        <v>1353</v>
      </c>
      <c r="C1399" s="165" t="s">
        <v>12570</v>
      </c>
      <c r="D1399" s="165">
        <v>1</v>
      </c>
      <c r="E1399" s="165" t="s">
        <v>12571</v>
      </c>
      <c r="F1399" s="165" t="s">
        <v>12579</v>
      </c>
      <c r="G1399" s="165"/>
      <c r="H1399" s="684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12579</v>
      </c>
      <c r="Q1399" s="165" t="s">
        <v>12579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12569</v>
      </c>
      <c r="B1400" s="94">
        <v>1354</v>
      </c>
      <c r="C1400" s="165" t="s">
        <v>12570</v>
      </c>
      <c r="D1400" s="165">
        <v>2</v>
      </c>
      <c r="E1400" s="165" t="s">
        <v>12572</v>
      </c>
      <c r="F1400" s="165" t="s">
        <v>12580</v>
      </c>
      <c r="G1400" s="165"/>
      <c r="H1400" s="684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12580</v>
      </c>
      <c r="Q1400" s="165" t="s">
        <v>12580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12569</v>
      </c>
      <c r="B1401" s="94">
        <v>1355</v>
      </c>
      <c r="C1401" s="165" t="s">
        <v>12570</v>
      </c>
      <c r="D1401" s="165">
        <v>3</v>
      </c>
      <c r="E1401" s="165" t="s">
        <v>12573</v>
      </c>
      <c r="F1401" s="165" t="s">
        <v>12584</v>
      </c>
      <c r="G1401" s="165"/>
      <c r="H1401" s="684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12584</v>
      </c>
      <c r="Q1401" s="165" t="s">
        <v>12584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12569</v>
      </c>
      <c r="B1402" s="94">
        <v>1356</v>
      </c>
      <c r="C1402" s="165" t="s">
        <v>12570</v>
      </c>
      <c r="D1402" s="165">
        <v>4</v>
      </c>
      <c r="E1402" s="165" t="s">
        <v>12574</v>
      </c>
      <c r="F1402" s="165" t="s">
        <v>12585</v>
      </c>
      <c r="G1402" s="165"/>
      <c r="H1402" s="684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12585</v>
      </c>
      <c r="Q1402" s="165" t="s">
        <v>12585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12569</v>
      </c>
      <c r="B1403" s="94">
        <v>1357</v>
      </c>
      <c r="C1403" s="165" t="s">
        <v>12570</v>
      </c>
      <c r="D1403" s="165">
        <v>5</v>
      </c>
      <c r="E1403" s="165" t="s">
        <v>12575</v>
      </c>
      <c r="F1403" s="165" t="s">
        <v>12583</v>
      </c>
      <c r="G1403" s="165"/>
      <c r="H1403" s="684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12569</v>
      </c>
      <c r="B1404" s="94">
        <v>1358</v>
      </c>
      <c r="C1404" s="165" t="s">
        <v>12570</v>
      </c>
      <c r="D1404" s="165">
        <v>6</v>
      </c>
      <c r="E1404" s="165" t="s">
        <v>12576</v>
      </c>
      <c r="F1404" s="165" t="s">
        <v>12586</v>
      </c>
      <c r="G1404" s="165"/>
      <c r="H1404" s="684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12569</v>
      </c>
      <c r="B1405" s="94">
        <v>1359</v>
      </c>
      <c r="C1405" s="165" t="s">
        <v>12570</v>
      </c>
      <c r="D1405" s="165">
        <v>7</v>
      </c>
      <c r="E1405" s="165" t="s">
        <v>12577</v>
      </c>
      <c r="F1405" s="165" t="s">
        <v>12581</v>
      </c>
      <c r="G1405" s="165"/>
      <c r="H1405" s="684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12569</v>
      </c>
      <c r="B1406" s="94">
        <v>1360</v>
      </c>
      <c r="C1406" s="165" t="s">
        <v>12570</v>
      </c>
      <c r="D1406" s="165">
        <v>8</v>
      </c>
      <c r="E1406" s="165" t="s">
        <v>12578</v>
      </c>
      <c r="F1406" s="165" t="s">
        <v>12582</v>
      </c>
      <c r="G1406" s="165"/>
      <c r="H1406" s="684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12517</v>
      </c>
      <c r="B1407" s="94">
        <v>1361</v>
      </c>
      <c r="C1407" s="165" t="s">
        <v>12518</v>
      </c>
      <c r="D1407" s="165">
        <v>5</v>
      </c>
      <c r="E1407" s="165" t="s">
        <v>12519</v>
      </c>
      <c r="F1407" s="165" t="s">
        <v>12520</v>
      </c>
      <c r="G1407" s="165"/>
      <c r="H1407" s="684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12521</v>
      </c>
      <c r="Q1407" s="165" t="s">
        <v>12521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12517</v>
      </c>
      <c r="B1408" s="94">
        <v>1362</v>
      </c>
      <c r="C1408" s="165" t="s">
        <v>12518</v>
      </c>
      <c r="D1408" s="165">
        <v>6</v>
      </c>
      <c r="E1408" s="165" t="s">
        <v>12522</v>
      </c>
      <c r="F1408" s="165" t="s">
        <v>12525</v>
      </c>
      <c r="G1408" s="165"/>
      <c r="H1408" s="684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12525</v>
      </c>
      <c r="Q1408" s="165" t="s">
        <v>12525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12517</v>
      </c>
      <c r="B1409" s="94">
        <v>1363</v>
      </c>
      <c r="C1409" s="165" t="s">
        <v>12518</v>
      </c>
      <c r="D1409" s="165">
        <v>7</v>
      </c>
      <c r="E1409" s="165" t="s">
        <v>12523</v>
      </c>
      <c r="F1409" s="165" t="s">
        <v>12526</v>
      </c>
      <c r="G1409" s="165"/>
      <c r="H1409" s="684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12526</v>
      </c>
      <c r="Q1409" s="165" t="s">
        <v>12526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12517</v>
      </c>
      <c r="B1410" s="94">
        <v>1364</v>
      </c>
      <c r="C1410" s="165" t="s">
        <v>12518</v>
      </c>
      <c r="D1410" s="165">
        <v>8</v>
      </c>
      <c r="E1410" s="165" t="s">
        <v>12524</v>
      </c>
      <c r="F1410" s="165" t="s">
        <v>12527</v>
      </c>
      <c r="G1410" s="165"/>
      <c r="H1410" s="684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12528</v>
      </c>
      <c r="Q1410" s="165" t="s">
        <v>12528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12600</v>
      </c>
      <c r="B1411" s="94">
        <v>1365</v>
      </c>
      <c r="C1411" s="165" t="s">
        <v>12601</v>
      </c>
      <c r="D1411" s="165">
        <v>1</v>
      </c>
      <c r="E1411" s="165" t="s">
        <v>12602</v>
      </c>
      <c r="F1411" s="165" t="s">
        <v>12610</v>
      </c>
      <c r="G1411" s="165"/>
      <c r="H1411" s="684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12612</v>
      </c>
      <c r="Q1411" s="165" t="s">
        <v>12612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12600</v>
      </c>
      <c r="B1412" s="94">
        <v>1366</v>
      </c>
      <c r="C1412" s="165" t="s">
        <v>12601</v>
      </c>
      <c r="D1412" s="165">
        <v>2</v>
      </c>
      <c r="E1412" s="165" t="s">
        <v>12603</v>
      </c>
      <c r="F1412" s="165" t="s">
        <v>12611</v>
      </c>
      <c r="G1412" s="165"/>
      <c r="H1412" s="684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12613</v>
      </c>
      <c r="Q1412" s="165" t="s">
        <v>12613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12600</v>
      </c>
      <c r="B1413" s="94">
        <v>1367</v>
      </c>
      <c r="C1413" s="165" t="s">
        <v>12601</v>
      </c>
      <c r="D1413" s="165">
        <v>3</v>
      </c>
      <c r="E1413" s="165" t="s">
        <v>12604</v>
      </c>
      <c r="F1413" s="165" t="s">
        <v>12371</v>
      </c>
      <c r="G1413" s="165"/>
      <c r="H1413" s="684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12371</v>
      </c>
      <c r="Q1413" s="165" t="s">
        <v>12371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12600</v>
      </c>
      <c r="B1414" s="94">
        <v>1368</v>
      </c>
      <c r="C1414" s="165" t="s">
        <v>12601</v>
      </c>
      <c r="D1414" s="165">
        <v>4</v>
      </c>
      <c r="E1414" s="165" t="s">
        <v>12605</v>
      </c>
      <c r="F1414" s="165" t="s">
        <v>12373</v>
      </c>
      <c r="G1414" s="165"/>
      <c r="H1414" s="684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12373</v>
      </c>
      <c r="Q1414" s="165" t="s">
        <v>12373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12600</v>
      </c>
      <c r="B1415" s="94">
        <v>1369</v>
      </c>
      <c r="C1415" s="165" t="s">
        <v>12601</v>
      </c>
      <c r="D1415" s="165">
        <v>5</v>
      </c>
      <c r="E1415" s="165" t="s">
        <v>12606</v>
      </c>
      <c r="F1415" s="165" t="s">
        <v>12376</v>
      </c>
      <c r="G1415" s="165"/>
      <c r="H1415" s="684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12600</v>
      </c>
      <c r="B1416" s="94">
        <v>1370</v>
      </c>
      <c r="C1416" s="165" t="s">
        <v>12601</v>
      </c>
      <c r="D1416" s="165">
        <v>6</v>
      </c>
      <c r="E1416" s="165" t="s">
        <v>12607</v>
      </c>
      <c r="F1416" s="165" t="s">
        <v>12379</v>
      </c>
      <c r="G1416" s="165"/>
      <c r="H1416" s="684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12600</v>
      </c>
      <c r="B1417" s="94">
        <v>1371</v>
      </c>
      <c r="C1417" s="165" t="s">
        <v>12601</v>
      </c>
      <c r="D1417" s="165">
        <v>7</v>
      </c>
      <c r="E1417" s="165" t="s">
        <v>12608</v>
      </c>
      <c r="F1417" s="165" t="s">
        <v>12382</v>
      </c>
      <c r="G1417" s="165"/>
      <c r="H1417" s="684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12600</v>
      </c>
      <c r="B1418" s="94">
        <v>1372</v>
      </c>
      <c r="C1418" s="165" t="s">
        <v>12601</v>
      </c>
      <c r="D1418" s="165">
        <v>8</v>
      </c>
      <c r="E1418" s="165" t="s">
        <v>12609</v>
      </c>
      <c r="F1418" s="165" t="s">
        <v>12476</v>
      </c>
      <c r="G1418" s="165"/>
      <c r="H1418" s="684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12614</v>
      </c>
      <c r="B1419" s="94">
        <v>1373</v>
      </c>
      <c r="C1419" s="165" t="s">
        <v>12615</v>
      </c>
      <c r="D1419" s="165">
        <v>1</v>
      </c>
      <c r="E1419" s="165" t="s">
        <v>12616</v>
      </c>
      <c r="F1419" s="165" t="s">
        <v>12565</v>
      </c>
      <c r="G1419" s="165"/>
      <c r="H1419" s="684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12612</v>
      </c>
      <c r="Q1419" s="165" t="s">
        <v>12612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12614</v>
      </c>
      <c r="B1420" s="94">
        <v>1374</v>
      </c>
      <c r="C1420" s="165" t="s">
        <v>12615</v>
      </c>
      <c r="D1420" s="165">
        <v>2</v>
      </c>
      <c r="E1420" s="165" t="s">
        <v>12619</v>
      </c>
      <c r="F1420" s="165" t="s">
        <v>12566</v>
      </c>
      <c r="G1420" s="165"/>
      <c r="H1420" s="684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12566</v>
      </c>
      <c r="Q1420" s="165" t="s">
        <v>12566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12614</v>
      </c>
      <c r="B1421" s="94">
        <v>1375</v>
      </c>
      <c r="C1421" s="165" t="s">
        <v>12615</v>
      </c>
      <c r="D1421" s="165">
        <v>3</v>
      </c>
      <c r="E1421" s="165" t="s">
        <v>12620</v>
      </c>
      <c r="F1421" s="165" t="s">
        <v>12622</v>
      </c>
      <c r="G1421" s="165"/>
      <c r="H1421" s="684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12567</v>
      </c>
      <c r="Q1421" s="165" t="s">
        <v>12567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12614</v>
      </c>
      <c r="B1422" s="94">
        <v>1376</v>
      </c>
      <c r="C1422" s="165" t="s">
        <v>12615</v>
      </c>
      <c r="D1422" s="165">
        <v>4</v>
      </c>
      <c r="E1422" s="165" t="s">
        <v>12621</v>
      </c>
      <c r="F1422" s="165" t="s">
        <v>12623</v>
      </c>
      <c r="G1422" s="165"/>
      <c r="H1422" s="684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12568</v>
      </c>
      <c r="Q1422" s="165" t="s">
        <v>12568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12614</v>
      </c>
      <c r="B1423" s="94">
        <v>1377</v>
      </c>
      <c r="C1423" s="165" t="s">
        <v>12615</v>
      </c>
      <c r="D1423" s="165">
        <v>5</v>
      </c>
      <c r="E1423" s="165" t="s">
        <v>12624</v>
      </c>
      <c r="F1423" s="165" t="s">
        <v>12625</v>
      </c>
      <c r="G1423" s="165"/>
      <c r="H1423" s="684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12614</v>
      </c>
      <c r="B1424" s="94">
        <v>1378</v>
      </c>
      <c r="C1424" s="165" t="s">
        <v>12615</v>
      </c>
      <c r="D1424" s="165">
        <v>6</v>
      </c>
      <c r="E1424" s="165" t="s">
        <v>12617</v>
      </c>
      <c r="F1424" s="165" t="s">
        <v>12626</v>
      </c>
      <c r="G1424" s="165"/>
      <c r="H1424" s="684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12614</v>
      </c>
      <c r="B1425" s="94">
        <v>1379</v>
      </c>
      <c r="C1425" s="165" t="s">
        <v>12615</v>
      </c>
      <c r="D1425" s="165">
        <v>7</v>
      </c>
      <c r="E1425" s="165" t="s">
        <v>12618</v>
      </c>
      <c r="F1425" s="165" t="s">
        <v>12627</v>
      </c>
      <c r="G1425" s="165"/>
      <c r="H1425" s="684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12614</v>
      </c>
      <c r="B1426" s="94">
        <v>1380</v>
      </c>
      <c r="C1426" s="165" t="s">
        <v>12615</v>
      </c>
      <c r="D1426" s="165">
        <v>8</v>
      </c>
      <c r="E1426" s="165" t="s">
        <v>12628</v>
      </c>
      <c r="F1426" s="165" t="s">
        <v>12629</v>
      </c>
      <c r="G1426" s="165"/>
      <c r="H1426" s="684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12587</v>
      </c>
      <c r="B1427" s="94">
        <v>1381</v>
      </c>
      <c r="C1427" s="165" t="s">
        <v>12588</v>
      </c>
      <c r="D1427" s="165">
        <v>1</v>
      </c>
      <c r="E1427" s="165" t="s">
        <v>12589</v>
      </c>
      <c r="F1427" s="165" t="s">
        <v>12580</v>
      </c>
      <c r="G1427" s="165"/>
      <c r="H1427" s="684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12396</v>
      </c>
      <c r="Q1427" s="165" t="s">
        <v>12396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12587</v>
      </c>
      <c r="B1428" s="94">
        <v>1382</v>
      </c>
      <c r="C1428" s="165" t="s">
        <v>12588</v>
      </c>
      <c r="D1428" s="165">
        <v>2</v>
      </c>
      <c r="E1428" s="165" t="s">
        <v>12590</v>
      </c>
      <c r="F1428" s="165" t="s">
        <v>12584</v>
      </c>
      <c r="G1428" s="165"/>
      <c r="H1428" s="684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12584</v>
      </c>
      <c r="Q1428" s="165" t="s">
        <v>12584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12587</v>
      </c>
      <c r="B1429" s="94">
        <v>1383</v>
      </c>
      <c r="C1429" s="165" t="s">
        <v>12588</v>
      </c>
      <c r="D1429" s="165">
        <v>3</v>
      </c>
      <c r="E1429" s="165" t="s">
        <v>12591</v>
      </c>
      <c r="F1429" s="165" t="s">
        <v>12585</v>
      </c>
      <c r="G1429" s="165"/>
      <c r="H1429" s="684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12585</v>
      </c>
      <c r="Q1429" s="165" t="s">
        <v>12585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12587</v>
      </c>
      <c r="B1430" s="94">
        <v>1384</v>
      </c>
      <c r="C1430" s="165" t="s">
        <v>12588</v>
      </c>
      <c r="D1430" s="165">
        <v>4</v>
      </c>
      <c r="E1430" s="165" t="s">
        <v>12592</v>
      </c>
      <c r="F1430" s="165" t="s">
        <v>12583</v>
      </c>
      <c r="G1430" s="165"/>
      <c r="H1430" s="684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12587</v>
      </c>
      <c r="B1431" s="94">
        <v>1385</v>
      </c>
      <c r="C1431" s="165" t="s">
        <v>12588</v>
      </c>
      <c r="D1431" s="165">
        <v>5</v>
      </c>
      <c r="E1431" s="165" t="s">
        <v>12593</v>
      </c>
      <c r="F1431" s="165" t="s">
        <v>12586</v>
      </c>
      <c r="G1431" s="165"/>
      <c r="H1431" s="684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12587</v>
      </c>
      <c r="B1432" s="94">
        <v>1386</v>
      </c>
      <c r="C1432" s="165" t="s">
        <v>12588</v>
      </c>
      <c r="D1432" s="165">
        <v>6</v>
      </c>
      <c r="E1432" s="165" t="s">
        <v>12594</v>
      </c>
      <c r="F1432" s="165" t="s">
        <v>12581</v>
      </c>
      <c r="G1432" s="165"/>
      <c r="H1432" s="684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12587</v>
      </c>
      <c r="B1433" s="94">
        <v>1387</v>
      </c>
      <c r="C1433" s="165" t="s">
        <v>12588</v>
      </c>
      <c r="D1433" s="165">
        <v>7</v>
      </c>
      <c r="E1433" s="165" t="s">
        <v>12595</v>
      </c>
      <c r="F1433" s="165" t="s">
        <v>12582</v>
      </c>
      <c r="G1433" s="165"/>
      <c r="H1433" s="684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12587</v>
      </c>
      <c r="B1434" s="94">
        <v>1388</v>
      </c>
      <c r="C1434" s="165" t="s">
        <v>12588</v>
      </c>
      <c r="D1434" s="165">
        <v>8</v>
      </c>
      <c r="E1434" s="165" t="s">
        <v>12596</v>
      </c>
      <c r="F1434" s="165" t="s">
        <v>12597</v>
      </c>
      <c r="G1434" s="165"/>
      <c r="H1434" s="684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12534</v>
      </c>
      <c r="B1435" s="94">
        <v>1389</v>
      </c>
      <c r="C1435" s="165" t="s">
        <v>12533</v>
      </c>
      <c r="D1435" s="165">
        <v>1</v>
      </c>
      <c r="E1435" s="165" t="s">
        <v>12535</v>
      </c>
      <c r="F1435" s="165" t="s">
        <v>12477</v>
      </c>
      <c r="G1435" s="165"/>
      <c r="H1435" s="684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12532</v>
      </c>
      <c r="Q1435" s="165" t="s">
        <v>12532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12534</v>
      </c>
      <c r="B1436" s="94">
        <v>1390</v>
      </c>
      <c r="C1436" s="165" t="s">
        <v>12533</v>
      </c>
      <c r="D1436" s="165">
        <v>2</v>
      </c>
      <c r="E1436" s="165" t="s">
        <v>12536</v>
      </c>
      <c r="F1436" s="165" t="s">
        <v>12372</v>
      </c>
      <c r="G1436" s="165"/>
      <c r="H1436" s="684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12372</v>
      </c>
      <c r="Q1436" s="165" t="s">
        <v>12372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12534</v>
      </c>
      <c r="B1437" s="94">
        <v>1391</v>
      </c>
      <c r="C1437" s="165" t="s">
        <v>12533</v>
      </c>
      <c r="D1437" s="165">
        <v>3</v>
      </c>
      <c r="E1437" s="165" t="s">
        <v>12537</v>
      </c>
      <c r="F1437" s="165" t="s">
        <v>12375</v>
      </c>
      <c r="G1437" s="165"/>
      <c r="H1437" s="684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12534</v>
      </c>
      <c r="B1438" s="94">
        <v>1392</v>
      </c>
      <c r="C1438" s="165" t="s">
        <v>12533</v>
      </c>
      <c r="D1438" s="165">
        <v>4</v>
      </c>
      <c r="E1438" s="165" t="s">
        <v>12538</v>
      </c>
      <c r="F1438" s="165" t="s">
        <v>12378</v>
      </c>
      <c r="G1438" s="165"/>
      <c r="H1438" s="684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12534</v>
      </c>
      <c r="B1439" s="94">
        <v>1393</v>
      </c>
      <c r="C1439" s="165" t="s">
        <v>12533</v>
      </c>
      <c r="D1439" s="165">
        <v>5</v>
      </c>
      <c r="E1439" s="165" t="s">
        <v>12539</v>
      </c>
      <c r="F1439" s="165" t="s">
        <v>12381</v>
      </c>
      <c r="G1439" s="165"/>
      <c r="H1439" s="684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12534</v>
      </c>
      <c r="B1440" s="94">
        <v>1394</v>
      </c>
      <c r="C1440" s="165" t="s">
        <v>12533</v>
      </c>
      <c r="D1440" s="165">
        <v>6</v>
      </c>
      <c r="E1440" s="165" t="s">
        <v>12540</v>
      </c>
      <c r="F1440" s="165" t="s">
        <v>12544</v>
      </c>
      <c r="G1440" s="165"/>
      <c r="H1440" s="684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12534</v>
      </c>
      <c r="B1441" s="94">
        <v>1395</v>
      </c>
      <c r="C1441" s="165" t="s">
        <v>12533</v>
      </c>
      <c r="D1441" s="165">
        <v>7</v>
      </c>
      <c r="E1441" s="165" t="s">
        <v>12541</v>
      </c>
      <c r="F1441" s="165" t="s">
        <v>12545</v>
      </c>
      <c r="G1441" s="165"/>
      <c r="H1441" s="684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12534</v>
      </c>
      <c r="B1442" s="94">
        <v>1396</v>
      </c>
      <c r="C1442" s="165" t="s">
        <v>12533</v>
      </c>
      <c r="D1442" s="165">
        <v>8</v>
      </c>
      <c r="E1442" s="165" t="s">
        <v>12542</v>
      </c>
      <c r="F1442" s="165" t="s">
        <v>12546</v>
      </c>
      <c r="G1442" s="165"/>
      <c r="H1442" s="684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12411</v>
      </c>
      <c r="B1443" s="94">
        <v>1397</v>
      </c>
      <c r="C1443" s="165" t="s">
        <v>12413</v>
      </c>
      <c r="D1443" s="165">
        <v>1</v>
      </c>
      <c r="E1443" s="165" t="s">
        <v>12414</v>
      </c>
      <c r="F1443" s="165" t="s">
        <v>12415</v>
      </c>
      <c r="G1443" s="165"/>
      <c r="H1443" s="684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12431</v>
      </c>
      <c r="Q1443" s="165" t="s">
        <v>12431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12411</v>
      </c>
      <c r="B1444" s="94">
        <v>1398</v>
      </c>
      <c r="C1444" s="165" t="s">
        <v>12413</v>
      </c>
      <c r="D1444" s="165">
        <v>2</v>
      </c>
      <c r="E1444" s="165" t="s">
        <v>12416</v>
      </c>
      <c r="F1444" s="165" t="s">
        <v>12417</v>
      </c>
      <c r="G1444" s="165"/>
      <c r="H1444" s="684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12417</v>
      </c>
      <c r="Q1444" s="165" t="s">
        <v>12417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12411</v>
      </c>
      <c r="B1445" s="94">
        <v>1399</v>
      </c>
      <c r="C1445" s="165" t="s">
        <v>12413</v>
      </c>
      <c r="D1445" s="165">
        <v>3</v>
      </c>
      <c r="E1445" s="165" t="s">
        <v>12418</v>
      </c>
      <c r="F1445" s="165" t="s">
        <v>12419</v>
      </c>
      <c r="G1445" s="165"/>
      <c r="H1445" s="684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12411</v>
      </c>
      <c r="B1446" s="94">
        <v>1400</v>
      </c>
      <c r="C1446" s="165" t="s">
        <v>12413</v>
      </c>
      <c r="D1446" s="165">
        <v>4</v>
      </c>
      <c r="E1446" s="165" t="s">
        <v>12420</v>
      </c>
      <c r="F1446" s="165" t="s">
        <v>12421</v>
      </c>
      <c r="G1446" s="165"/>
      <c r="H1446" s="684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12411</v>
      </c>
      <c r="B1447" s="94">
        <v>1401</v>
      </c>
      <c r="C1447" s="165" t="s">
        <v>12413</v>
      </c>
      <c r="D1447" s="165">
        <v>5</v>
      </c>
      <c r="E1447" s="165" t="s">
        <v>12422</v>
      </c>
      <c r="F1447" s="165" t="s">
        <v>12423</v>
      </c>
      <c r="G1447" s="165"/>
      <c r="H1447" s="684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12411</v>
      </c>
      <c r="B1448" s="94">
        <v>1402</v>
      </c>
      <c r="C1448" s="165" t="s">
        <v>12413</v>
      </c>
      <c r="D1448" s="165">
        <v>6</v>
      </c>
      <c r="E1448" s="165" t="s">
        <v>12424</v>
      </c>
      <c r="F1448" s="165" t="s">
        <v>12425</v>
      </c>
      <c r="G1448" s="165"/>
      <c r="H1448" s="684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12411</v>
      </c>
      <c r="B1449" s="94">
        <v>1403</v>
      </c>
      <c r="C1449" s="165" t="s">
        <v>12413</v>
      </c>
      <c r="D1449" s="165">
        <v>7</v>
      </c>
      <c r="E1449" s="165" t="s">
        <v>12426</v>
      </c>
      <c r="F1449" s="165" t="s">
        <v>12427</v>
      </c>
      <c r="G1449" s="165"/>
      <c r="H1449" s="684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12411</v>
      </c>
      <c r="B1450" s="94">
        <v>1404</v>
      </c>
      <c r="C1450" s="165" t="s">
        <v>12413</v>
      </c>
      <c r="D1450" s="165">
        <v>8</v>
      </c>
      <c r="E1450" s="165" t="s">
        <v>12428</v>
      </c>
      <c r="F1450" s="165" t="s">
        <v>12429</v>
      </c>
      <c r="G1450" s="165"/>
      <c r="H1450" s="684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12411</v>
      </c>
      <c r="B1451" s="94">
        <v>1405</v>
      </c>
      <c r="C1451" s="165" t="s">
        <v>12412</v>
      </c>
      <c r="D1451" s="165">
        <v>1</v>
      </c>
      <c r="E1451" s="165" t="s">
        <v>12432</v>
      </c>
      <c r="F1451" s="165" t="s">
        <v>12415</v>
      </c>
      <c r="G1451" s="165"/>
      <c r="H1451" s="684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12431</v>
      </c>
      <c r="Q1451" s="165" t="s">
        <v>12431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12411</v>
      </c>
      <c r="B1452" s="94">
        <v>1406</v>
      </c>
      <c r="C1452" s="165" t="s">
        <v>12412</v>
      </c>
      <c r="D1452" s="165">
        <v>2</v>
      </c>
      <c r="E1452" s="165" t="s">
        <v>12433</v>
      </c>
      <c r="F1452" s="165" t="s">
        <v>12417</v>
      </c>
      <c r="G1452" s="165"/>
      <c r="H1452" s="684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12417</v>
      </c>
      <c r="Q1452" s="165" t="s">
        <v>12417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12411</v>
      </c>
      <c r="B1453" s="94">
        <v>1407</v>
      </c>
      <c r="C1453" s="165" t="s">
        <v>12412</v>
      </c>
      <c r="D1453" s="165">
        <v>3</v>
      </c>
      <c r="E1453" s="165" t="s">
        <v>12434</v>
      </c>
      <c r="F1453" s="165" t="s">
        <v>12419</v>
      </c>
      <c r="G1453" s="165"/>
      <c r="H1453" s="684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12411</v>
      </c>
      <c r="B1454" s="94">
        <v>1408</v>
      </c>
      <c r="C1454" s="165" t="s">
        <v>12412</v>
      </c>
      <c r="D1454" s="165">
        <v>4</v>
      </c>
      <c r="E1454" s="165" t="s">
        <v>12435</v>
      </c>
      <c r="F1454" s="165" t="s">
        <v>12421</v>
      </c>
      <c r="G1454" s="165"/>
      <c r="H1454" s="684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12411</v>
      </c>
      <c r="B1455" s="94">
        <v>1409</v>
      </c>
      <c r="C1455" s="165" t="s">
        <v>12412</v>
      </c>
      <c r="D1455" s="165">
        <v>5</v>
      </c>
      <c r="E1455" s="165" t="s">
        <v>12436</v>
      </c>
      <c r="F1455" s="165" t="s">
        <v>12423</v>
      </c>
      <c r="G1455" s="165"/>
      <c r="H1455" s="684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12411</v>
      </c>
      <c r="B1456" s="94">
        <v>1410</v>
      </c>
      <c r="C1456" s="165" t="s">
        <v>12412</v>
      </c>
      <c r="D1456" s="165">
        <v>6</v>
      </c>
      <c r="E1456" s="165" t="s">
        <v>12437</v>
      </c>
      <c r="F1456" s="165" t="s">
        <v>12425</v>
      </c>
      <c r="G1456" s="165"/>
      <c r="H1456" s="684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12411</v>
      </c>
      <c r="B1457" s="94">
        <v>1411</v>
      </c>
      <c r="C1457" s="165" t="s">
        <v>12412</v>
      </c>
      <c r="D1457" s="165">
        <v>7</v>
      </c>
      <c r="E1457" s="165" t="s">
        <v>12438</v>
      </c>
      <c r="F1457" s="165" t="s">
        <v>12427</v>
      </c>
      <c r="G1457" s="165"/>
      <c r="H1457" s="684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12411</v>
      </c>
      <c r="B1458" s="94">
        <v>1412</v>
      </c>
      <c r="C1458" s="165" t="s">
        <v>12412</v>
      </c>
      <c r="D1458" s="165">
        <v>8</v>
      </c>
      <c r="E1458" s="165" t="s">
        <v>12439</v>
      </c>
      <c r="F1458" s="165" t="s">
        <v>12429</v>
      </c>
      <c r="G1458" s="165"/>
      <c r="H1458" s="684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12548</v>
      </c>
      <c r="B1459" s="94">
        <v>1413</v>
      </c>
      <c r="C1459" s="165" t="s">
        <v>12549</v>
      </c>
      <c r="D1459" s="165">
        <v>1</v>
      </c>
      <c r="E1459" s="165" t="s">
        <v>12550</v>
      </c>
      <c r="F1459" s="165" t="s">
        <v>12399</v>
      </c>
      <c r="G1459" s="165"/>
      <c r="H1459" s="559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12400</v>
      </c>
      <c r="Q1459" s="165" t="s">
        <v>12400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12548</v>
      </c>
      <c r="B1460" s="94">
        <v>1414</v>
      </c>
      <c r="C1460" s="165" t="s">
        <v>12549</v>
      </c>
      <c r="D1460" s="165">
        <v>2</v>
      </c>
      <c r="E1460" s="165" t="s">
        <v>12551</v>
      </c>
      <c r="F1460" s="165" t="s">
        <v>12556</v>
      </c>
      <c r="G1460" s="165"/>
      <c r="H1460" s="559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12548</v>
      </c>
      <c r="B1461" s="94">
        <v>1415</v>
      </c>
      <c r="C1461" s="165" t="s">
        <v>12549</v>
      </c>
      <c r="D1461" s="165">
        <v>3</v>
      </c>
      <c r="E1461" s="165" t="s">
        <v>12557</v>
      </c>
      <c r="F1461" s="165" t="s">
        <v>12558</v>
      </c>
      <c r="G1461" s="165"/>
      <c r="H1461" s="559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12548</v>
      </c>
      <c r="B1462" s="94">
        <v>1416</v>
      </c>
      <c r="C1462" s="165" t="s">
        <v>12549</v>
      </c>
      <c r="D1462" s="165">
        <v>4</v>
      </c>
      <c r="E1462" s="165" t="s">
        <v>12552</v>
      </c>
      <c r="F1462" s="165" t="s">
        <v>12560</v>
      </c>
      <c r="G1462" s="165"/>
      <c r="H1462" s="559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12548</v>
      </c>
      <c r="B1463" s="94">
        <v>1417</v>
      </c>
      <c r="C1463" s="165" t="s">
        <v>12549</v>
      </c>
      <c r="D1463" s="165">
        <v>5</v>
      </c>
      <c r="E1463" s="165" t="s">
        <v>12553</v>
      </c>
      <c r="F1463" s="165" t="s">
        <v>12561</v>
      </c>
      <c r="G1463" s="165"/>
      <c r="H1463" s="559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12548</v>
      </c>
      <c r="B1464" s="94">
        <v>1418</v>
      </c>
      <c r="C1464" s="165" t="s">
        <v>12549</v>
      </c>
      <c r="D1464" s="165">
        <v>6</v>
      </c>
      <c r="E1464" s="165" t="s">
        <v>12554</v>
      </c>
      <c r="F1464" s="165" t="s">
        <v>12562</v>
      </c>
      <c r="G1464" s="165"/>
      <c r="H1464" s="559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12548</v>
      </c>
      <c r="B1465" s="94">
        <v>1419</v>
      </c>
      <c r="C1465" s="165" t="s">
        <v>12549</v>
      </c>
      <c r="D1465" s="165">
        <v>7</v>
      </c>
      <c r="E1465" s="165" t="s">
        <v>12555</v>
      </c>
      <c r="F1465" s="165" t="s">
        <v>12563</v>
      </c>
      <c r="G1465" s="165"/>
      <c r="H1465" s="559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12548</v>
      </c>
      <c r="B1466" s="94">
        <v>1420</v>
      </c>
      <c r="C1466" s="165" t="s">
        <v>12549</v>
      </c>
      <c r="D1466" s="165">
        <v>8</v>
      </c>
      <c r="E1466" s="165" t="s">
        <v>12559</v>
      </c>
      <c r="F1466" s="165" t="s">
        <v>12564</v>
      </c>
      <c r="G1466" s="165"/>
      <c r="H1466" s="559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12630</v>
      </c>
      <c r="B1467" s="94">
        <v>1421</v>
      </c>
      <c r="C1467" s="165" t="s">
        <v>12631</v>
      </c>
      <c r="D1467" s="165">
        <v>1</v>
      </c>
      <c r="E1467" s="165" t="s">
        <v>12633</v>
      </c>
      <c r="F1467" s="165" t="s">
        <v>12632</v>
      </c>
      <c r="G1467" s="165"/>
      <c r="H1467" s="684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12383</v>
      </c>
      <c r="Q1467" s="165" t="s">
        <v>12383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12630</v>
      </c>
      <c r="B1468" s="94">
        <v>1422</v>
      </c>
      <c r="C1468" s="165" t="s">
        <v>12631</v>
      </c>
      <c r="D1468" s="165">
        <v>2</v>
      </c>
      <c r="E1468" s="165" t="s">
        <v>12634</v>
      </c>
      <c r="F1468" s="165" t="s">
        <v>12641</v>
      </c>
      <c r="G1468" s="165"/>
      <c r="H1468" s="684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12630</v>
      </c>
      <c r="B1469" s="94">
        <v>1423</v>
      </c>
      <c r="C1469" s="165" t="s">
        <v>12631</v>
      </c>
      <c r="D1469" s="165">
        <v>3</v>
      </c>
      <c r="E1469" s="165" t="s">
        <v>12635</v>
      </c>
      <c r="F1469" s="165" t="s">
        <v>12642</v>
      </c>
      <c r="G1469" s="165"/>
      <c r="H1469" s="684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12630</v>
      </c>
      <c r="B1470" s="94">
        <v>1424</v>
      </c>
      <c r="C1470" s="165" t="s">
        <v>12631</v>
      </c>
      <c r="D1470" s="165">
        <v>4</v>
      </c>
      <c r="E1470" s="165" t="s">
        <v>12636</v>
      </c>
      <c r="F1470" s="165" t="s">
        <v>12643</v>
      </c>
      <c r="G1470" s="165"/>
      <c r="H1470" s="684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12630</v>
      </c>
      <c r="B1471" s="94">
        <v>1425</v>
      </c>
      <c r="C1471" s="165" t="s">
        <v>12631</v>
      </c>
      <c r="D1471" s="165">
        <v>5</v>
      </c>
      <c r="E1471" s="165" t="s">
        <v>12637</v>
      </c>
      <c r="F1471" s="165" t="s">
        <v>12644</v>
      </c>
      <c r="G1471" s="165"/>
      <c r="H1471" s="684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12630</v>
      </c>
      <c r="B1472" s="94">
        <v>1426</v>
      </c>
      <c r="C1472" s="165" t="s">
        <v>12631</v>
      </c>
      <c r="D1472" s="165">
        <v>6</v>
      </c>
      <c r="E1472" s="165" t="s">
        <v>12638</v>
      </c>
      <c r="F1472" s="165" t="s">
        <v>12645</v>
      </c>
      <c r="G1472" s="165"/>
      <c r="H1472" s="684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12630</v>
      </c>
      <c r="B1473" s="94">
        <v>1427</v>
      </c>
      <c r="C1473" s="165" t="s">
        <v>12631</v>
      </c>
      <c r="D1473" s="165">
        <v>7</v>
      </c>
      <c r="E1473" s="165" t="s">
        <v>12639</v>
      </c>
      <c r="F1473" s="165" t="s">
        <v>12646</v>
      </c>
      <c r="G1473" s="165"/>
      <c r="H1473" s="684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12630</v>
      </c>
      <c r="B1474" s="94">
        <v>1428</v>
      </c>
      <c r="C1474" s="165" t="s">
        <v>12631</v>
      </c>
      <c r="D1474" s="165">
        <v>8</v>
      </c>
      <c r="E1474" s="165" t="s">
        <v>12640</v>
      </c>
      <c r="F1474" s="165" t="s">
        <v>12647</v>
      </c>
      <c r="G1474" s="165"/>
      <c r="H1474" s="684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12357</v>
      </c>
      <c r="B1475" s="94">
        <v>1429</v>
      </c>
      <c r="C1475" s="165" t="s">
        <v>4231</v>
      </c>
      <c r="D1475" s="165">
        <v>13</v>
      </c>
      <c r="E1475" s="165" t="s">
        <v>12358</v>
      </c>
      <c r="F1475" s="165" t="s">
        <v>12359</v>
      </c>
      <c r="G1475" s="165"/>
      <c r="H1475" s="684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12383</v>
      </c>
      <c r="Q1475" s="165" t="s">
        <v>12383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12357</v>
      </c>
      <c r="B1476" s="94">
        <v>1430</v>
      </c>
      <c r="C1476" s="165" t="s">
        <v>4231</v>
      </c>
      <c r="D1476" s="165">
        <v>14</v>
      </c>
      <c r="E1476" s="165" t="s">
        <v>12360</v>
      </c>
      <c r="F1476" s="165" t="s">
        <v>12372</v>
      </c>
      <c r="G1476" s="165"/>
      <c r="H1476" s="684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12383</v>
      </c>
      <c r="Q1476" s="165" t="s">
        <v>12383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12357</v>
      </c>
      <c r="B1477" s="94">
        <v>1431</v>
      </c>
      <c r="C1477" s="165" t="s">
        <v>4231</v>
      </c>
      <c r="D1477" s="165">
        <v>15</v>
      </c>
      <c r="E1477" s="165" t="s">
        <v>12361</v>
      </c>
      <c r="F1477" s="165" t="s">
        <v>12373</v>
      </c>
      <c r="G1477" s="165"/>
      <c r="H1477" s="684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12373</v>
      </c>
      <c r="Q1477" s="165" t="s">
        <v>12373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12357</v>
      </c>
      <c r="B1478" s="94">
        <v>1432</v>
      </c>
      <c r="C1478" s="165" t="s">
        <v>4231</v>
      </c>
      <c r="D1478" s="165">
        <v>16</v>
      </c>
      <c r="E1478" s="165" t="s">
        <v>12362</v>
      </c>
      <c r="F1478" s="165" t="s">
        <v>12374</v>
      </c>
      <c r="G1478" s="165"/>
      <c r="H1478" s="684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12384</v>
      </c>
      <c r="Q1478" s="165" t="s">
        <v>12384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12357</v>
      </c>
      <c r="B1479" s="94">
        <v>1433</v>
      </c>
      <c r="C1479" s="165" t="s">
        <v>4231</v>
      </c>
      <c r="D1479" s="165">
        <v>17</v>
      </c>
      <c r="E1479" s="165" t="s">
        <v>12363</v>
      </c>
      <c r="F1479" s="165" t="s">
        <v>12375</v>
      </c>
      <c r="G1479" s="165"/>
      <c r="H1479" s="684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12357</v>
      </c>
      <c r="B1480" s="94">
        <v>1434</v>
      </c>
      <c r="C1480" s="165" t="s">
        <v>4231</v>
      </c>
      <c r="D1480" s="165">
        <v>18</v>
      </c>
      <c r="E1480" s="165" t="s">
        <v>12364</v>
      </c>
      <c r="F1480" s="165" t="s">
        <v>12376</v>
      </c>
      <c r="G1480" s="165"/>
      <c r="H1480" s="684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12357</v>
      </c>
      <c r="B1481" s="94">
        <v>1435</v>
      </c>
      <c r="C1481" s="165" t="s">
        <v>4231</v>
      </c>
      <c r="D1481" s="165">
        <v>19</v>
      </c>
      <c r="E1481" s="165" t="s">
        <v>12365</v>
      </c>
      <c r="F1481" s="165" t="s">
        <v>12377</v>
      </c>
      <c r="G1481" s="165"/>
      <c r="H1481" s="684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12357</v>
      </c>
      <c r="B1482" s="94">
        <v>1436</v>
      </c>
      <c r="C1482" s="165" t="s">
        <v>4231</v>
      </c>
      <c r="D1482" s="165">
        <v>20</v>
      </c>
      <c r="E1482" s="165" t="s">
        <v>12366</v>
      </c>
      <c r="F1482" s="165" t="s">
        <v>12378</v>
      </c>
      <c r="G1482" s="165"/>
      <c r="H1482" s="684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12357</v>
      </c>
      <c r="B1483" s="94">
        <v>1437</v>
      </c>
      <c r="C1483" s="165" t="s">
        <v>4231</v>
      </c>
      <c r="D1483" s="165">
        <v>21</v>
      </c>
      <c r="E1483" s="165" t="s">
        <v>12367</v>
      </c>
      <c r="F1483" s="165" t="s">
        <v>12379</v>
      </c>
      <c r="G1483" s="165"/>
      <c r="H1483" s="684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12357</v>
      </c>
      <c r="B1484" s="94">
        <v>1438</v>
      </c>
      <c r="C1484" s="165" t="s">
        <v>4231</v>
      </c>
      <c r="D1484" s="165">
        <v>22</v>
      </c>
      <c r="E1484" s="165" t="s">
        <v>12368</v>
      </c>
      <c r="F1484" s="165" t="s">
        <v>12380</v>
      </c>
      <c r="G1484" s="165"/>
      <c r="H1484" s="684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12357</v>
      </c>
      <c r="B1485" s="94">
        <v>1439</v>
      </c>
      <c r="C1485" s="165" t="s">
        <v>4231</v>
      </c>
      <c r="D1485" s="165">
        <v>23</v>
      </c>
      <c r="E1485" s="165" t="s">
        <v>12369</v>
      </c>
      <c r="F1485" s="165" t="s">
        <v>12381</v>
      </c>
      <c r="G1485" s="165"/>
      <c r="H1485" s="684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12357</v>
      </c>
      <c r="B1486" s="94">
        <v>1440</v>
      </c>
      <c r="C1486" s="165" t="s">
        <v>4231</v>
      </c>
      <c r="D1486" s="165">
        <v>24</v>
      </c>
      <c r="E1486" s="165" t="s">
        <v>12370</v>
      </c>
      <c r="F1486" s="165" t="s">
        <v>12382</v>
      </c>
      <c r="G1486" s="165"/>
      <c r="H1486" s="684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12445</v>
      </c>
      <c r="B1487" s="94">
        <v>1441</v>
      </c>
      <c r="C1487" s="165" t="s">
        <v>12446</v>
      </c>
      <c r="D1487" s="165">
        <v>1</v>
      </c>
      <c r="E1487" s="165" t="s">
        <v>12447</v>
      </c>
      <c r="F1487" s="165" t="s">
        <v>12448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12463</v>
      </c>
      <c r="Q1487" s="165" t="s">
        <v>12463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12445</v>
      </c>
      <c r="B1488" s="94">
        <v>1442</v>
      </c>
      <c r="C1488" s="165" t="s">
        <v>12446</v>
      </c>
      <c r="D1488" s="165">
        <v>2</v>
      </c>
      <c r="E1488" s="165" t="s">
        <v>12449</v>
      </c>
      <c r="F1488" s="165" t="s">
        <v>12456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12445</v>
      </c>
      <c r="B1489" s="94">
        <v>1443</v>
      </c>
      <c r="C1489" s="165" t="s">
        <v>12446</v>
      </c>
      <c r="D1489" s="165">
        <v>3</v>
      </c>
      <c r="E1489" s="165" t="s">
        <v>12450</v>
      </c>
      <c r="F1489" s="165" t="s">
        <v>12457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12445</v>
      </c>
      <c r="B1490" s="94">
        <v>1444</v>
      </c>
      <c r="C1490" s="165" t="s">
        <v>12446</v>
      </c>
      <c r="D1490" s="165">
        <v>4</v>
      </c>
      <c r="E1490" s="165" t="s">
        <v>12451</v>
      </c>
      <c r="F1490" s="165" t="s">
        <v>12458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12445</v>
      </c>
      <c r="B1491" s="94">
        <v>1445</v>
      </c>
      <c r="C1491" s="165" t="s">
        <v>12446</v>
      </c>
      <c r="D1491" s="165">
        <v>5</v>
      </c>
      <c r="E1491" s="165" t="s">
        <v>12452</v>
      </c>
      <c r="F1491" s="165" t="s">
        <v>12459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12445</v>
      </c>
      <c r="B1492" s="94">
        <v>1446</v>
      </c>
      <c r="C1492" s="165" t="s">
        <v>12446</v>
      </c>
      <c r="D1492" s="165">
        <v>6</v>
      </c>
      <c r="E1492" s="165" t="s">
        <v>12453</v>
      </c>
      <c r="F1492" s="165" t="s">
        <v>12460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12445</v>
      </c>
      <c r="B1493" s="94">
        <v>1447</v>
      </c>
      <c r="C1493" s="165" t="s">
        <v>12446</v>
      </c>
      <c r="D1493" s="165">
        <v>7</v>
      </c>
      <c r="E1493" s="165" t="s">
        <v>12454</v>
      </c>
      <c r="F1493" s="165" t="s">
        <v>12462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12445</v>
      </c>
      <c r="B1494" s="94">
        <v>1448</v>
      </c>
      <c r="C1494" s="165" t="s">
        <v>12446</v>
      </c>
      <c r="D1494" s="165">
        <v>8</v>
      </c>
      <c r="E1494" s="165" t="s">
        <v>12455</v>
      </c>
      <c r="F1494" s="165" t="s">
        <v>12461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12463</v>
      </c>
      <c r="B1495" s="94">
        <v>1449</v>
      </c>
      <c r="C1495" s="165" t="s">
        <v>12497</v>
      </c>
      <c r="D1495" s="165">
        <v>1</v>
      </c>
      <c r="E1495" s="165" t="s">
        <v>12498</v>
      </c>
      <c r="F1495" s="165" t="s">
        <v>12448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12499</v>
      </c>
      <c r="Q1495" s="165" t="s">
        <v>12499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12463</v>
      </c>
      <c r="B1496" s="94">
        <v>1450</v>
      </c>
      <c r="C1496" s="165" t="s">
        <v>12497</v>
      </c>
      <c r="D1496" s="165">
        <v>2</v>
      </c>
      <c r="E1496" s="165" t="s">
        <v>12500</v>
      </c>
      <c r="F1496" s="165" t="s">
        <v>12456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12463</v>
      </c>
      <c r="B1497" s="94">
        <v>1451</v>
      </c>
      <c r="C1497" s="165" t="s">
        <v>12497</v>
      </c>
      <c r="D1497" s="165">
        <v>3</v>
      </c>
      <c r="E1497" s="165" t="s">
        <v>12501</v>
      </c>
      <c r="F1497" s="165" t="s">
        <v>12457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12463</v>
      </c>
      <c r="B1498" s="94">
        <v>1452</v>
      </c>
      <c r="C1498" s="165" t="s">
        <v>12497</v>
      </c>
      <c r="D1498" s="165">
        <v>4</v>
      </c>
      <c r="E1498" s="165" t="s">
        <v>12502</v>
      </c>
      <c r="F1498" s="165" t="s">
        <v>12458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12463</v>
      </c>
      <c r="B1499" s="94">
        <v>1453</v>
      </c>
      <c r="C1499" s="165" t="s">
        <v>12497</v>
      </c>
      <c r="D1499" s="165">
        <v>5</v>
      </c>
      <c r="E1499" s="165" t="s">
        <v>12503</v>
      </c>
      <c r="F1499" s="165" t="s">
        <v>12459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12463</v>
      </c>
      <c r="B1500" s="94">
        <v>1454</v>
      </c>
      <c r="C1500" s="165" t="s">
        <v>12497</v>
      </c>
      <c r="D1500" s="165">
        <v>6</v>
      </c>
      <c r="E1500" s="165" t="s">
        <v>12504</v>
      </c>
      <c r="F1500" s="165" t="s">
        <v>12460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12463</v>
      </c>
      <c r="B1501" s="94">
        <v>1455</v>
      </c>
      <c r="C1501" s="165" t="s">
        <v>12497</v>
      </c>
      <c r="D1501" s="165">
        <v>7</v>
      </c>
      <c r="E1501" s="165" t="s">
        <v>12505</v>
      </c>
      <c r="F1501" s="165" t="s">
        <v>12462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12463</v>
      </c>
      <c r="B1502" s="94">
        <v>1456</v>
      </c>
      <c r="C1502" s="165" t="s">
        <v>12497</v>
      </c>
      <c r="D1502" s="165">
        <v>8</v>
      </c>
      <c r="E1502" s="165" t="s">
        <v>12506</v>
      </c>
      <c r="F1502" s="165" t="s">
        <v>12461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12463</v>
      </c>
      <c r="B1503" s="94">
        <v>1457</v>
      </c>
      <c r="C1503" s="165" t="s">
        <v>12497</v>
      </c>
      <c r="D1503" s="165">
        <v>1</v>
      </c>
      <c r="E1503" s="165" t="s">
        <v>12509</v>
      </c>
      <c r="F1503" s="165" t="s">
        <v>12448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12499</v>
      </c>
      <c r="Q1503" s="165" t="s">
        <v>12499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12463</v>
      </c>
      <c r="B1504" s="94">
        <v>1458</v>
      </c>
      <c r="C1504" s="165" t="s">
        <v>12497</v>
      </c>
      <c r="D1504" s="165">
        <v>2</v>
      </c>
      <c r="E1504" s="165" t="s">
        <v>12510</v>
      </c>
      <c r="F1504" s="165" t="s">
        <v>12456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12463</v>
      </c>
      <c r="B1505" s="94">
        <v>1459</v>
      </c>
      <c r="C1505" s="165" t="s">
        <v>12497</v>
      </c>
      <c r="D1505" s="165">
        <v>3</v>
      </c>
      <c r="E1505" s="165" t="s">
        <v>12511</v>
      </c>
      <c r="F1505" s="165" t="s">
        <v>12457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12463</v>
      </c>
      <c r="B1506" s="94">
        <v>1460</v>
      </c>
      <c r="C1506" s="165" t="s">
        <v>12497</v>
      </c>
      <c r="D1506" s="165">
        <v>4</v>
      </c>
      <c r="E1506" s="165" t="s">
        <v>12512</v>
      </c>
      <c r="F1506" s="165" t="s">
        <v>12458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12463</v>
      </c>
      <c r="B1507" s="94">
        <v>1461</v>
      </c>
      <c r="C1507" s="165" t="s">
        <v>12497</v>
      </c>
      <c r="D1507" s="165">
        <v>5</v>
      </c>
      <c r="E1507" s="165" t="s">
        <v>12513</v>
      </c>
      <c r="F1507" s="165" t="s">
        <v>12459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12463</v>
      </c>
      <c r="B1508" s="94">
        <v>1462</v>
      </c>
      <c r="C1508" s="165" t="s">
        <v>12497</v>
      </c>
      <c r="D1508" s="165">
        <v>6</v>
      </c>
      <c r="E1508" s="165" t="s">
        <v>12514</v>
      </c>
      <c r="F1508" s="165" t="s">
        <v>12460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12463</v>
      </c>
      <c r="B1509" s="94">
        <v>1463</v>
      </c>
      <c r="C1509" s="165" t="s">
        <v>12497</v>
      </c>
      <c r="D1509" s="165">
        <v>7</v>
      </c>
      <c r="E1509" s="165" t="s">
        <v>12515</v>
      </c>
      <c r="F1509" s="165" t="s">
        <v>12462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12463</v>
      </c>
      <c r="B1510" s="94">
        <v>1464</v>
      </c>
      <c r="C1510" s="165" t="s">
        <v>12497</v>
      </c>
      <c r="D1510" s="165">
        <v>8</v>
      </c>
      <c r="E1510" s="165" t="s">
        <v>12516</v>
      </c>
      <c r="F1510" s="165" t="s">
        <v>12461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12463</v>
      </c>
      <c r="B1511" s="94">
        <v>1465</v>
      </c>
      <c r="C1511" s="165" t="s">
        <v>12497</v>
      </c>
      <c r="D1511" s="165"/>
      <c r="E1511" s="165" t="s">
        <v>12648</v>
      </c>
      <c r="F1511" s="165" t="s">
        <v>12499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12499</v>
      </c>
      <c r="Q1511" s="165" t="s">
        <v>12499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12649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497" zoomScale="90" zoomScaleNormal="90" workbookViewId="0">
      <selection activeCell="H1515" sqref="H1515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8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8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8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8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8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8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8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8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8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8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8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8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8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8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8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8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8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8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8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5505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5505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5493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9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12315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9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9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5440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5505</v>
      </c>
      <c r="Q1040" s="165" t="s">
        <v>5506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5557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8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9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8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8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8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9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5457</v>
      </c>
      <c r="Q1052" s="165" t="s">
        <v>5469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5509</v>
      </c>
      <c r="Q1053" s="165" t="s">
        <v>5537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8301</v>
      </c>
      <c r="Q1055" s="165" t="s">
        <v>8301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8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8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9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8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9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5505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5557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5493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5505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5557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5457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5509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5493</v>
      </c>
      <c r="Q1097" s="165" t="s">
        <v>5504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5556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8327</v>
      </c>
      <c r="Q1100" s="165" t="s">
        <v>8327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5493</v>
      </c>
      <c r="Q1105" s="165" t="s">
        <v>5504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5556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8327</v>
      </c>
      <c r="Q1108" s="165" t="s">
        <v>8327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8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9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8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9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8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9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8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5505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5557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8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9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8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8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9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8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9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8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8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8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9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5493</v>
      </c>
      <c r="Q1135" s="165" t="s">
        <v>5504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5556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8327</v>
      </c>
      <c r="Q1138" s="165" t="s">
        <v>8327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12440</v>
      </c>
      <c r="Q1139" s="165" t="s">
        <v>12440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5505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5557</v>
      </c>
      <c r="Q1144" s="165" t="s">
        <v>5558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8284</v>
      </c>
      <c r="Q1145" s="165" t="s">
        <v>8284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12494</v>
      </c>
      <c r="Q1147" s="165" t="s">
        <v>12494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5505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5557</v>
      </c>
      <c r="Q1152" s="165" t="s">
        <v>5558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8284</v>
      </c>
      <c r="Q1153" s="165" t="s">
        <v>8284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12494</v>
      </c>
      <c r="Q1155" s="165" t="s">
        <v>12494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12315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9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9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9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9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9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9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9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9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9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9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7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7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9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5493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5555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5493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5555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8243</v>
      </c>
      <c r="Q1194" s="165" t="s">
        <v>8243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12396</v>
      </c>
      <c r="Q1196" s="165" t="s">
        <v>12396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12400</v>
      </c>
      <c r="Q1197" s="165" t="s">
        <v>12400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5505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5557</v>
      </c>
      <c r="Q1201" s="165" t="s">
        <v>5558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5547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8284</v>
      </c>
      <c r="Q1202" s="165" t="s">
        <v>8284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12494</v>
      </c>
      <c r="Q1204" s="165" t="s">
        <v>12494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11556</v>
      </c>
      <c r="Q1205" s="165" t="s">
        <v>11556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5352</v>
      </c>
      <c r="B1208" s="94">
        <v>1198</v>
      </c>
      <c r="C1208" s="165" t="s">
        <v>1232</v>
      </c>
      <c r="D1208" s="165">
        <v>12</v>
      </c>
      <c r="E1208" s="165" t="s">
        <v>5353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5354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5336</v>
      </c>
      <c r="F1209" s="165" t="s">
        <v>5337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5338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5339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5505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5340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5557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5341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5342</v>
      </c>
      <c r="F1214" s="165" t="s">
        <v>5349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5349</v>
      </c>
      <c r="Q1214" s="165" t="s">
        <v>5349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5343</v>
      </c>
      <c r="F1215" s="165" t="s">
        <v>5350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5350</v>
      </c>
      <c r="Q1215" s="165" t="s">
        <v>5350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5344</v>
      </c>
      <c r="F1216" s="165" t="s">
        <v>5351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5351</v>
      </c>
      <c r="Q1216" s="165" t="s">
        <v>5351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5355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5356</v>
      </c>
      <c r="F1218" s="165" t="s">
        <v>5363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5493</v>
      </c>
      <c r="Q1218" s="165" t="s">
        <v>5363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5357</v>
      </c>
      <c r="F1219" s="165" t="s">
        <v>5364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5364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5358</v>
      </c>
      <c r="F1220" s="165" t="s">
        <v>5365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12401</v>
      </c>
      <c r="Q1220" s="165" t="s">
        <v>12401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5359</v>
      </c>
      <c r="F1221" s="165" t="s">
        <v>5366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5366</v>
      </c>
      <c r="Q1221" s="165" t="s">
        <v>5366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5360</v>
      </c>
      <c r="F1222" s="165" t="s">
        <v>5367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5367</v>
      </c>
      <c r="Q1222" s="165" t="s">
        <v>5367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5361</v>
      </c>
      <c r="F1223" s="165" t="s">
        <v>5368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11539</v>
      </c>
      <c r="Q1223" s="165" t="s">
        <v>11539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5362</v>
      </c>
      <c r="F1224" s="165" t="s">
        <v>5369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13525</v>
      </c>
      <c r="Q1224" s="165" t="s">
        <v>5369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5381</v>
      </c>
      <c r="D1225" s="165">
        <v>1</v>
      </c>
      <c r="E1225" s="165" t="s">
        <v>5382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30" t="s">
        <v>5439</v>
      </c>
    </row>
    <row r="1226" spans="1:23">
      <c r="A1226" s="165" t="s">
        <v>4797</v>
      </c>
      <c r="B1226" s="94">
        <v>1216</v>
      </c>
      <c r="C1226" s="165" t="s">
        <v>5381</v>
      </c>
      <c r="D1226" s="165">
        <v>2</v>
      </c>
      <c r="E1226" s="165" t="s">
        <v>5383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5493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5381</v>
      </c>
      <c r="D1227" s="165">
        <v>3</v>
      </c>
      <c r="E1227" s="165" t="s">
        <v>5384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5381</v>
      </c>
      <c r="D1228" s="165">
        <v>4</v>
      </c>
      <c r="E1228" s="165" t="s">
        <v>5385</v>
      </c>
      <c r="F1228" s="165" t="s">
        <v>5390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5381</v>
      </c>
      <c r="D1229" s="165">
        <v>5</v>
      </c>
      <c r="E1229" s="165" t="s">
        <v>5386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5381</v>
      </c>
      <c r="D1230" s="165">
        <v>6</v>
      </c>
      <c r="E1230" s="165" t="s">
        <v>5387</v>
      </c>
      <c r="F1230" s="165" t="s">
        <v>5391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5403</v>
      </c>
      <c r="Q1230" s="165" t="s">
        <v>5403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5381</v>
      </c>
      <c r="D1231" s="165">
        <v>7</v>
      </c>
      <c r="E1231" s="165" t="s">
        <v>5388</v>
      </c>
      <c r="F1231" s="165" t="s">
        <v>5392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5392</v>
      </c>
      <c r="Q1231" s="165" t="s">
        <v>5392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5381</v>
      </c>
      <c r="D1232" s="165">
        <v>8</v>
      </c>
      <c r="E1232" s="165" t="s">
        <v>5389</v>
      </c>
      <c r="F1232" s="165" t="s">
        <v>5393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11602</v>
      </c>
      <c r="Q1232" s="165" t="s">
        <v>5393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5441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5442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5505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5443</v>
      </c>
      <c r="F1235" s="165" t="s">
        <v>5444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5557</v>
      </c>
      <c r="Q1235" s="165" t="s">
        <v>5444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5445</v>
      </c>
      <c r="F1236" s="165" t="s">
        <v>5450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12479</v>
      </c>
      <c r="Q1236" s="165" t="s">
        <v>12479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5446</v>
      </c>
      <c r="F1237" s="165" t="s">
        <v>5451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5451</v>
      </c>
      <c r="Q1237" s="165" t="s">
        <v>5451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5447</v>
      </c>
      <c r="F1238" s="165" t="s">
        <v>5452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5452</v>
      </c>
      <c r="Q1238" s="165" t="s">
        <v>5452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5448</v>
      </c>
      <c r="F1239" s="165" t="s">
        <v>5453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5453</v>
      </c>
      <c r="Q1239" s="165" t="s">
        <v>5453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5449</v>
      </c>
      <c r="F1240" s="405" t="s">
        <v>5454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13545</v>
      </c>
      <c r="Q1240" s="165" t="s">
        <v>13549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5422</v>
      </c>
      <c r="B1241" s="94">
        <v>1231</v>
      </c>
      <c r="C1241" s="165" t="s">
        <v>5195</v>
      </c>
      <c r="D1241" s="165">
        <v>1</v>
      </c>
      <c r="E1241" s="165" t="s">
        <v>5423</v>
      </c>
      <c r="F1241" s="165" t="s">
        <v>5424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5422</v>
      </c>
      <c r="B1242" s="94">
        <v>1232</v>
      </c>
      <c r="C1242" s="165" t="s">
        <v>5195</v>
      </c>
      <c r="D1242" s="165">
        <v>2</v>
      </c>
      <c r="E1242" s="165" t="s">
        <v>5425</v>
      </c>
      <c r="F1242" s="165" t="s">
        <v>5432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5493</v>
      </c>
      <c r="Q1242" s="165" t="s">
        <v>5432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5422</v>
      </c>
      <c r="B1243" s="94">
        <v>1233</v>
      </c>
      <c r="C1243" s="165" t="s">
        <v>5195</v>
      </c>
      <c r="D1243" s="165">
        <v>3</v>
      </c>
      <c r="E1243" s="165" t="s">
        <v>5426</v>
      </c>
      <c r="F1243" s="165" t="s">
        <v>5433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5433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5422</v>
      </c>
      <c r="B1244" s="94">
        <v>1234</v>
      </c>
      <c r="C1244" s="165" t="s">
        <v>5195</v>
      </c>
      <c r="D1244" s="165">
        <v>4</v>
      </c>
      <c r="E1244" s="165" t="s">
        <v>5427</v>
      </c>
      <c r="F1244" s="165" t="s">
        <v>5434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5422</v>
      </c>
      <c r="B1245" s="94">
        <v>1235</v>
      </c>
      <c r="C1245" s="165" t="s">
        <v>5195</v>
      </c>
      <c r="D1245" s="165">
        <v>5</v>
      </c>
      <c r="E1245" s="165" t="s">
        <v>5428</v>
      </c>
      <c r="F1245" s="165" t="s">
        <v>5435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12353</v>
      </c>
      <c r="Q1245" s="165" t="s">
        <v>12353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5422</v>
      </c>
      <c r="B1246" s="94">
        <v>1236</v>
      </c>
      <c r="C1246" s="165" t="s">
        <v>5195</v>
      </c>
      <c r="D1246" s="165">
        <v>6</v>
      </c>
      <c r="E1246" s="165" t="s">
        <v>5429</v>
      </c>
      <c r="F1246" s="165" t="s">
        <v>5436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5436</v>
      </c>
      <c r="Q1246" s="165" t="s">
        <v>5436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5422</v>
      </c>
      <c r="B1247" s="94">
        <v>1237</v>
      </c>
      <c r="C1247" s="165" t="s">
        <v>5195</v>
      </c>
      <c r="D1247" s="165">
        <v>7</v>
      </c>
      <c r="E1247" s="165" t="s">
        <v>5430</v>
      </c>
      <c r="F1247" s="165" t="s">
        <v>5437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5437</v>
      </c>
      <c r="Q1247" s="165" t="s">
        <v>5437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5422</v>
      </c>
      <c r="B1248" s="94">
        <v>1238</v>
      </c>
      <c r="C1248" s="165" t="s">
        <v>5195</v>
      </c>
      <c r="D1248" s="165">
        <v>8</v>
      </c>
      <c r="E1248" s="165" t="s">
        <v>5431</v>
      </c>
      <c r="F1248" s="165" t="s">
        <v>5438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11602</v>
      </c>
      <c r="Q1248" s="165" t="s">
        <v>5438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5394</v>
      </c>
      <c r="B1249" s="94">
        <v>1239</v>
      </c>
      <c r="C1249" s="165" t="s">
        <v>4076</v>
      </c>
      <c r="D1249" s="165">
        <v>1</v>
      </c>
      <c r="E1249" s="165" t="s">
        <v>5395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5394</v>
      </c>
      <c r="B1250" s="94">
        <v>1240</v>
      </c>
      <c r="C1250" s="165" t="s">
        <v>4076</v>
      </c>
      <c r="D1250" s="165">
        <v>2</v>
      </c>
      <c r="E1250" s="165" t="s">
        <v>5396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5493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5394</v>
      </c>
      <c r="B1251" s="94">
        <v>1241</v>
      </c>
      <c r="C1251" s="165" t="s">
        <v>4076</v>
      </c>
      <c r="D1251" s="165">
        <v>3</v>
      </c>
      <c r="E1251" s="165" t="s">
        <v>5397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5394</v>
      </c>
      <c r="B1252" s="94">
        <v>1242</v>
      </c>
      <c r="C1252" s="165" t="s">
        <v>4076</v>
      </c>
      <c r="D1252" s="165">
        <v>4</v>
      </c>
      <c r="E1252" s="165" t="s">
        <v>5398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5394</v>
      </c>
      <c r="B1253" s="94">
        <v>1243</v>
      </c>
      <c r="C1253" s="165" t="s">
        <v>4076</v>
      </c>
      <c r="D1253" s="165">
        <v>5</v>
      </c>
      <c r="E1253" s="165" t="s">
        <v>5399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5394</v>
      </c>
      <c r="B1254" s="94">
        <v>1244</v>
      </c>
      <c r="C1254" s="165" t="s">
        <v>4076</v>
      </c>
      <c r="D1254" s="165">
        <v>6</v>
      </c>
      <c r="E1254" s="165" t="s">
        <v>5400</v>
      </c>
      <c r="F1254" s="165" t="s">
        <v>5403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5403</v>
      </c>
      <c r="Q1254" s="165" t="s">
        <v>5403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5394</v>
      </c>
      <c r="B1255" s="94">
        <v>1245</v>
      </c>
      <c r="C1255" s="165" t="s">
        <v>4076</v>
      </c>
      <c r="D1255" s="165">
        <v>7</v>
      </c>
      <c r="E1255" s="165" t="s">
        <v>5401</v>
      </c>
      <c r="F1255" s="165" t="s">
        <v>5404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5404</v>
      </c>
      <c r="Q1255" s="165" t="s">
        <v>5404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5394</v>
      </c>
      <c r="B1256" s="94">
        <v>1246</v>
      </c>
      <c r="C1256" s="165" t="s">
        <v>4076</v>
      </c>
      <c r="D1256" s="165">
        <v>8</v>
      </c>
      <c r="E1256" s="165" t="s">
        <v>5402</v>
      </c>
      <c r="F1256" s="405" t="s">
        <v>5405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13535</v>
      </c>
      <c r="Q1256" s="165" t="s">
        <v>5405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5370</v>
      </c>
      <c r="F1257" s="165" t="s">
        <v>5371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5373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5374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5457</v>
      </c>
      <c r="Q1259" s="165" t="s">
        <v>5469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5375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5493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5376</v>
      </c>
      <c r="F1261" s="165" t="s">
        <v>5378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5505</v>
      </c>
      <c r="Q1261" s="165" t="s">
        <v>5378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5377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5509</v>
      </c>
      <c r="Q1262" s="165" t="s">
        <v>5537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5406</v>
      </c>
      <c r="B1263" s="94">
        <v>1253</v>
      </c>
      <c r="C1263" s="165" t="s">
        <v>5192</v>
      </c>
      <c r="D1263" s="165">
        <v>1</v>
      </c>
      <c r="E1263" s="165" t="s">
        <v>5407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5406</v>
      </c>
      <c r="B1264" s="94">
        <v>1254</v>
      </c>
      <c r="C1264" s="165" t="s">
        <v>5192</v>
      </c>
      <c r="D1264" s="165">
        <v>2</v>
      </c>
      <c r="E1264" s="165" t="s">
        <v>5409</v>
      </c>
      <c r="F1264" s="165" t="s">
        <v>5408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5408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5406</v>
      </c>
      <c r="B1265" s="94">
        <v>1255</v>
      </c>
      <c r="C1265" s="165" t="s">
        <v>5192</v>
      </c>
      <c r="D1265" s="165">
        <v>3</v>
      </c>
      <c r="E1265" s="165" t="s">
        <v>5410</v>
      </c>
      <c r="F1265" s="165" t="s">
        <v>5411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5505</v>
      </c>
      <c r="Q1265" s="165" t="s">
        <v>5411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5406</v>
      </c>
      <c r="B1266" s="94">
        <v>1256</v>
      </c>
      <c r="C1266" s="165" t="s">
        <v>5192</v>
      </c>
      <c r="D1266" s="165">
        <v>4</v>
      </c>
      <c r="E1266" s="165" t="s">
        <v>5413</v>
      </c>
      <c r="F1266" s="165" t="s">
        <v>5412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5557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5406</v>
      </c>
      <c r="B1267" s="94">
        <v>1257</v>
      </c>
      <c r="C1267" s="165" t="s">
        <v>5192</v>
      </c>
      <c r="D1267" s="165">
        <v>5</v>
      </c>
      <c r="E1267" s="165" t="s">
        <v>5414</v>
      </c>
      <c r="F1267" s="165" t="s">
        <v>5418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12479</v>
      </c>
      <c r="Q1267" s="165" t="s">
        <v>12479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5406</v>
      </c>
      <c r="B1268" s="94">
        <v>1258</v>
      </c>
      <c r="C1268" s="165" t="s">
        <v>5192</v>
      </c>
      <c r="D1268" s="165">
        <v>6</v>
      </c>
      <c r="E1268" s="165" t="s">
        <v>5415</v>
      </c>
      <c r="F1268" s="165" t="s">
        <v>5419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5419</v>
      </c>
      <c r="Q1268" s="165" t="s">
        <v>5419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5406</v>
      </c>
      <c r="B1269" s="94">
        <v>1259</v>
      </c>
      <c r="C1269" s="165" t="s">
        <v>5192</v>
      </c>
      <c r="D1269" s="165">
        <v>7</v>
      </c>
      <c r="E1269" s="165" t="s">
        <v>5416</v>
      </c>
      <c r="F1269" s="165" t="s">
        <v>5420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12487</v>
      </c>
      <c r="Q1269" s="165" t="s">
        <v>12487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5406</v>
      </c>
      <c r="B1270" s="94">
        <v>1260</v>
      </c>
      <c r="C1270" s="165" t="s">
        <v>5192</v>
      </c>
      <c r="D1270" s="165">
        <v>8</v>
      </c>
      <c r="E1270" s="165" t="s">
        <v>5417</v>
      </c>
      <c r="F1270" s="165" t="s">
        <v>5421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12488</v>
      </c>
      <c r="Q1270" s="165" t="s">
        <v>12488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5456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5457</v>
      </c>
      <c r="Q1271" s="165" t="s">
        <v>5458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5459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5505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5460</v>
      </c>
      <c r="F1273" s="165" t="s">
        <v>5466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5557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5461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5462</v>
      </c>
      <c r="F1275" s="165" t="s">
        <v>5349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5349</v>
      </c>
      <c r="Q1275" s="165" t="s">
        <v>5349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5463</v>
      </c>
      <c r="F1276" s="165" t="s">
        <v>5350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5350</v>
      </c>
      <c r="Q1276" s="165" t="s">
        <v>5350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5464</v>
      </c>
      <c r="F1277" s="165" t="s">
        <v>5468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5351</v>
      </c>
      <c r="Q1277" s="165" t="s">
        <v>5351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5465</v>
      </c>
      <c r="F1278" s="165" t="s">
        <v>5467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13545</v>
      </c>
      <c r="Q1278" s="165" t="s">
        <v>5467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5473</v>
      </c>
      <c r="B1279" s="94">
        <v>1269</v>
      </c>
      <c r="C1279" s="165" t="s">
        <v>5209</v>
      </c>
      <c r="D1279" s="165"/>
      <c r="E1279" s="165" t="s">
        <v>5474</v>
      </c>
      <c r="F1279" s="165" t="s">
        <v>5472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5470</v>
      </c>
      <c r="Q1279" s="165" t="s">
        <v>5472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5475</v>
      </c>
    </row>
    <row r="1280" spans="1:23">
      <c r="A1280" s="165" t="s">
        <v>5473</v>
      </c>
      <c r="B1280" s="94">
        <v>1270</v>
      </c>
      <c r="C1280" s="165" t="s">
        <v>5209</v>
      </c>
      <c r="D1280" s="165">
        <v>1</v>
      </c>
      <c r="E1280" s="165" t="s">
        <v>5471</v>
      </c>
      <c r="F1280" s="165" t="s">
        <v>5472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5470</v>
      </c>
      <c r="Q1280" s="165" t="s">
        <v>5472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5473</v>
      </c>
      <c r="B1281" s="94">
        <v>1271</v>
      </c>
      <c r="C1281" s="165" t="s">
        <v>5209</v>
      </c>
      <c r="D1281" s="165">
        <v>2</v>
      </c>
      <c r="E1281" s="165" t="s">
        <v>5476</v>
      </c>
      <c r="F1281" s="165" t="s">
        <v>5483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5509</v>
      </c>
      <c r="Q1281" s="165" t="s">
        <v>5483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5473</v>
      </c>
      <c r="B1282" s="94">
        <v>1272</v>
      </c>
      <c r="C1282" s="165" t="s">
        <v>5209</v>
      </c>
      <c r="D1282" s="165">
        <v>3</v>
      </c>
      <c r="E1282" s="165" t="s">
        <v>5477</v>
      </c>
      <c r="F1282" s="165" t="s">
        <v>5484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5484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5473</v>
      </c>
      <c r="B1283" s="94">
        <v>1273</v>
      </c>
      <c r="C1283" s="165" t="s">
        <v>5209</v>
      </c>
      <c r="D1283" s="165">
        <v>4</v>
      </c>
      <c r="E1283" s="165" t="s">
        <v>5478</v>
      </c>
      <c r="F1283" s="165" t="s">
        <v>5485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5485</v>
      </c>
      <c r="Q1283" s="165" t="s">
        <v>5485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5473</v>
      </c>
      <c r="B1284" s="94">
        <v>1274</v>
      </c>
      <c r="C1284" s="165" t="s">
        <v>5209</v>
      </c>
      <c r="D1284" s="165">
        <v>5</v>
      </c>
      <c r="E1284" s="165" t="s">
        <v>5479</v>
      </c>
      <c r="F1284" s="165" t="s">
        <v>5486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5486</v>
      </c>
      <c r="Q1284" s="165" t="s">
        <v>5486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5473</v>
      </c>
      <c r="B1285" s="94">
        <v>1275</v>
      </c>
      <c r="C1285" s="165" t="s">
        <v>5209</v>
      </c>
      <c r="D1285" s="165">
        <v>6</v>
      </c>
      <c r="E1285" s="165" t="s">
        <v>5480</v>
      </c>
      <c r="F1285" s="165" t="s">
        <v>5487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12567</v>
      </c>
      <c r="Q1285" s="165" t="s">
        <v>12567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5473</v>
      </c>
      <c r="B1286" s="94">
        <v>1276</v>
      </c>
      <c r="C1286" s="165" t="s">
        <v>5209</v>
      </c>
      <c r="D1286" s="165">
        <v>7</v>
      </c>
      <c r="E1286" s="165" t="s">
        <v>5481</v>
      </c>
      <c r="F1286" s="165" t="s">
        <v>5488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12568</v>
      </c>
      <c r="Q1286" s="165" t="s">
        <v>12568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5473</v>
      </c>
      <c r="B1287" s="94">
        <v>1277</v>
      </c>
      <c r="C1287" s="165" t="s">
        <v>5209</v>
      </c>
      <c r="D1287" s="165">
        <v>8</v>
      </c>
      <c r="E1287" s="165" t="s">
        <v>5482</v>
      </c>
      <c r="F1287" s="165" t="s">
        <v>5489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13579</v>
      </c>
      <c r="Q1287" s="165" t="s">
        <v>5489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5502</v>
      </c>
      <c r="B1288" s="94">
        <v>1278</v>
      </c>
      <c r="C1288" s="165" t="s">
        <v>1232</v>
      </c>
      <c r="D1288" s="165">
        <v>1</v>
      </c>
      <c r="E1288" s="165" t="s">
        <v>5503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5493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5491</v>
      </c>
      <c r="B1289" s="94">
        <v>1279</v>
      </c>
      <c r="C1289" s="165" t="s">
        <v>906</v>
      </c>
      <c r="D1289" s="165">
        <v>1</v>
      </c>
      <c r="E1289" s="165" t="s">
        <v>5492</v>
      </c>
      <c r="F1289" s="165" t="s">
        <v>5472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5493</v>
      </c>
      <c r="Q1289" s="165" t="s">
        <v>5494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5491</v>
      </c>
      <c r="B1290" s="94">
        <v>1280</v>
      </c>
      <c r="C1290" s="165" t="s">
        <v>906</v>
      </c>
      <c r="D1290" s="165">
        <v>2</v>
      </c>
      <c r="E1290" s="165" t="s">
        <v>5495</v>
      </c>
      <c r="F1290" s="165" t="s">
        <v>5483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5509</v>
      </c>
      <c r="Q1290" s="165" t="s">
        <v>5483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5491</v>
      </c>
      <c r="B1291" s="94">
        <v>1281</v>
      </c>
      <c r="C1291" s="165" t="s">
        <v>906</v>
      </c>
      <c r="D1291" s="165">
        <v>3</v>
      </c>
      <c r="E1291" s="165" t="s">
        <v>5496</v>
      </c>
      <c r="F1291" s="165" t="s">
        <v>5484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5484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5491</v>
      </c>
      <c r="B1292" s="94">
        <v>1282</v>
      </c>
      <c r="C1292" s="165" t="s">
        <v>906</v>
      </c>
      <c r="D1292" s="165">
        <v>4</v>
      </c>
      <c r="E1292" s="165" t="s">
        <v>5497</v>
      </c>
      <c r="F1292" s="165" t="s">
        <v>5485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5485</v>
      </c>
      <c r="Q1292" s="165" t="s">
        <v>5485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5491</v>
      </c>
      <c r="B1293" s="94">
        <v>1283</v>
      </c>
      <c r="C1293" s="165" t="s">
        <v>906</v>
      </c>
      <c r="D1293" s="165">
        <v>5</v>
      </c>
      <c r="E1293" s="165" t="s">
        <v>5498</v>
      </c>
      <c r="F1293" s="165" t="s">
        <v>5486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5486</v>
      </c>
      <c r="Q1293" s="165" t="s">
        <v>5486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5491</v>
      </c>
      <c r="B1294" s="94">
        <v>1284</v>
      </c>
      <c r="C1294" s="165" t="s">
        <v>906</v>
      </c>
      <c r="D1294" s="165">
        <v>6</v>
      </c>
      <c r="E1294" s="165" t="s">
        <v>5499</v>
      </c>
      <c r="F1294" s="165" t="s">
        <v>5487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12567</v>
      </c>
      <c r="Q1294" s="165" t="s">
        <v>12567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5491</v>
      </c>
      <c r="B1295" s="94">
        <v>1285</v>
      </c>
      <c r="C1295" s="165" t="s">
        <v>906</v>
      </c>
      <c r="D1295" s="165">
        <v>7</v>
      </c>
      <c r="E1295" s="165" t="s">
        <v>5500</v>
      </c>
      <c r="F1295" s="165" t="s">
        <v>5488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12568</v>
      </c>
      <c r="Q1295" s="165" t="s">
        <v>12568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5491</v>
      </c>
      <c r="B1296" s="94">
        <v>1286</v>
      </c>
      <c r="C1296" s="165" t="s">
        <v>906</v>
      </c>
      <c r="D1296" s="165">
        <v>8</v>
      </c>
      <c r="E1296" s="165" t="s">
        <v>5501</v>
      </c>
      <c r="F1296" s="405" t="s">
        <v>5489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12419</v>
      </c>
      <c r="Q1296" s="165" t="s">
        <v>5489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5378</v>
      </c>
      <c r="B1297" s="94">
        <v>1287</v>
      </c>
      <c r="C1297" s="165" t="s">
        <v>4150</v>
      </c>
      <c r="D1297" s="165">
        <v>1</v>
      </c>
      <c r="E1297" s="165" t="s">
        <v>5528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5509</v>
      </c>
      <c r="Q1297" s="165" t="s">
        <v>5510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5378</v>
      </c>
      <c r="B1298" s="94">
        <v>1288</v>
      </c>
      <c r="C1298" s="165" t="s">
        <v>4150</v>
      </c>
      <c r="D1298" s="165">
        <v>2</v>
      </c>
      <c r="E1298" s="165" t="s">
        <v>5529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5557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5378</v>
      </c>
      <c r="B1299" s="94">
        <v>1289</v>
      </c>
      <c r="C1299" s="165" t="s">
        <v>4150</v>
      </c>
      <c r="D1299" s="165">
        <v>3</v>
      </c>
      <c r="E1299" s="165" t="s">
        <v>5530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5378</v>
      </c>
      <c r="B1300" s="94">
        <v>1290</v>
      </c>
      <c r="C1300" s="165" t="s">
        <v>4150</v>
      </c>
      <c r="D1300" s="165">
        <v>4</v>
      </c>
      <c r="E1300" s="165" t="s">
        <v>5531</v>
      </c>
      <c r="F1300" s="165" t="s">
        <v>5349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5349</v>
      </c>
      <c r="Q1300" s="165" t="s">
        <v>5349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5378</v>
      </c>
      <c r="B1301" s="94">
        <v>1291</v>
      </c>
      <c r="C1301" s="165" t="s">
        <v>4150</v>
      </c>
      <c r="D1301" s="165">
        <v>5</v>
      </c>
      <c r="E1301" s="165" t="s">
        <v>5532</v>
      </c>
      <c r="F1301" s="165" t="s">
        <v>5350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5350</v>
      </c>
      <c r="Q1301" s="165" t="s">
        <v>5350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5378</v>
      </c>
      <c r="B1302" s="94">
        <v>1292</v>
      </c>
      <c r="C1302" s="165" t="s">
        <v>4150</v>
      </c>
      <c r="D1302" s="165">
        <v>6</v>
      </c>
      <c r="E1302" s="165" t="s">
        <v>5533</v>
      </c>
      <c r="F1302" s="165" t="s">
        <v>5351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5351</v>
      </c>
      <c r="Q1302" s="165" t="s">
        <v>5351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5378</v>
      </c>
      <c r="B1303" s="94">
        <v>1293</v>
      </c>
      <c r="C1303" s="165" t="s">
        <v>4150</v>
      </c>
      <c r="D1303" s="165">
        <v>7</v>
      </c>
      <c r="E1303" s="165" t="s">
        <v>5534</v>
      </c>
      <c r="F1303" s="405" t="s">
        <v>5467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13544</v>
      </c>
      <c r="Q1303" s="165" t="s">
        <v>5467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5378</v>
      </c>
      <c r="B1304" s="94">
        <v>1294</v>
      </c>
      <c r="C1304" s="165" t="s">
        <v>4150</v>
      </c>
      <c r="D1304" s="165">
        <v>8</v>
      </c>
      <c r="E1304" s="165" t="s">
        <v>5535</v>
      </c>
      <c r="F1304" s="405" t="s">
        <v>5536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11692</v>
      </c>
      <c r="Q1304" s="165" t="s">
        <v>13598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8" t="s">
        <v>4736</v>
      </c>
      <c r="B1305" s="94">
        <v>1295</v>
      </c>
      <c r="C1305" s="568" t="s">
        <v>4183</v>
      </c>
      <c r="D1305" s="568">
        <v>1</v>
      </c>
      <c r="E1305" s="568" t="s">
        <v>5587</v>
      </c>
      <c r="F1305" s="568" t="s">
        <v>5345</v>
      </c>
      <c r="G1305" s="568"/>
      <c r="H1305" s="568">
        <v>11970</v>
      </c>
      <c r="I1305" s="568"/>
      <c r="J1305" s="568"/>
      <c r="K1305" s="568"/>
      <c r="L1305" s="568">
        <v>11970</v>
      </c>
      <c r="M1305" s="568"/>
      <c r="N1305" s="568"/>
      <c r="O1305" s="337">
        <f t="shared" si="48"/>
        <v>0</v>
      </c>
      <c r="P1305" s="568" t="s">
        <v>12386</v>
      </c>
      <c r="Q1305" s="568" t="s">
        <v>12386</v>
      </c>
      <c r="R1305" s="632">
        <v>11970</v>
      </c>
      <c r="S1305">
        <v>11970</v>
      </c>
      <c r="T1305"/>
      <c r="U1305" s="3"/>
      <c r="V1305" s="271" t="s">
        <v>5551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5588</v>
      </c>
      <c r="F1306" s="336" t="s">
        <v>5594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12347</v>
      </c>
      <c r="Q1306" s="336" t="s">
        <v>12347</v>
      </c>
      <c r="R1306" s="586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5589</v>
      </c>
      <c r="F1307" s="336" t="s">
        <v>5346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5346</v>
      </c>
      <c r="Q1307" s="336" t="s">
        <v>5346</v>
      </c>
      <c r="R1307" s="586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5590</v>
      </c>
      <c r="F1308" s="336" t="s">
        <v>5595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12355</v>
      </c>
      <c r="Q1308" s="336" t="s">
        <v>12355</v>
      </c>
      <c r="R1308" s="586">
        <v>11970</v>
      </c>
      <c r="S1308">
        <v>11970</v>
      </c>
      <c r="T1308"/>
      <c r="U1308" s="3"/>
      <c r="V1308" s="271"/>
    </row>
    <row r="1309" spans="1:22">
      <c r="A1309" s="568" t="s">
        <v>4736</v>
      </c>
      <c r="B1309" s="94">
        <v>1299</v>
      </c>
      <c r="C1309" s="568" t="s">
        <v>4183</v>
      </c>
      <c r="D1309" s="568">
        <v>5</v>
      </c>
      <c r="E1309" s="568" t="s">
        <v>5550</v>
      </c>
      <c r="F1309" s="568" t="s">
        <v>5347</v>
      </c>
      <c r="G1309" s="568"/>
      <c r="H1309" s="568">
        <v>11970</v>
      </c>
      <c r="I1309" s="568"/>
      <c r="J1309" s="568"/>
      <c r="K1309" s="568"/>
      <c r="L1309" s="568">
        <v>11970</v>
      </c>
      <c r="M1309" s="568"/>
      <c r="N1309" s="568"/>
      <c r="O1309" s="337">
        <f t="shared" si="48"/>
        <v>0</v>
      </c>
      <c r="P1309" s="568" t="s">
        <v>5509</v>
      </c>
      <c r="Q1309" s="568" t="s">
        <v>11528</v>
      </c>
      <c r="R1309" s="632">
        <v>11970</v>
      </c>
      <c r="S1309">
        <v>11970</v>
      </c>
      <c r="T1309"/>
      <c r="U1309" s="3"/>
      <c r="V1309" s="271" t="s">
        <v>5551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5591</v>
      </c>
      <c r="F1310" s="336" t="s">
        <v>5348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11558</v>
      </c>
      <c r="Q1310" s="336" t="s">
        <v>13541</v>
      </c>
      <c r="R1310" s="586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5592</v>
      </c>
      <c r="F1311" s="336" t="s">
        <v>5596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12419</v>
      </c>
      <c r="Q1311" s="336" t="s">
        <v>5596</v>
      </c>
      <c r="R1311" s="586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5593</v>
      </c>
      <c r="F1312" s="336" t="s">
        <v>5597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12421</v>
      </c>
      <c r="Q1312" s="336" t="s">
        <v>13645</v>
      </c>
      <c r="R1312" s="586">
        <v>11970</v>
      </c>
      <c r="S1312">
        <v>11970</v>
      </c>
      <c r="T1312"/>
      <c r="U1312" s="3"/>
      <c r="V1312" s="271"/>
    </row>
    <row r="1313" spans="1:22">
      <c r="A1313" s="165" t="s">
        <v>5507</v>
      </c>
      <c r="B1313" s="94">
        <v>1303</v>
      </c>
      <c r="C1313" s="165" t="s">
        <v>4231</v>
      </c>
      <c r="D1313" s="165">
        <v>1</v>
      </c>
      <c r="E1313" s="165" t="s">
        <v>5508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5509</v>
      </c>
      <c r="Q1313" s="165" t="s">
        <v>5510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5507</v>
      </c>
      <c r="B1314" s="94">
        <v>1304</v>
      </c>
      <c r="C1314" s="165" t="s">
        <v>4231</v>
      </c>
      <c r="D1314" s="165">
        <v>2</v>
      </c>
      <c r="E1314" s="165" t="s">
        <v>5516</v>
      </c>
      <c r="F1314" s="165" t="s">
        <v>5511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5509</v>
      </c>
      <c r="Q1314" s="165" t="s">
        <v>5552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5507</v>
      </c>
      <c r="B1315" s="94">
        <v>1305</v>
      </c>
      <c r="C1315" s="165" t="s">
        <v>4231</v>
      </c>
      <c r="D1315" s="165">
        <v>3</v>
      </c>
      <c r="E1315" s="165" t="s">
        <v>5517</v>
      </c>
      <c r="F1315" s="165" t="s">
        <v>5433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5433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5507</v>
      </c>
      <c r="B1316" s="94">
        <v>1306</v>
      </c>
      <c r="C1316" s="165" t="s">
        <v>4231</v>
      </c>
      <c r="D1316" s="165">
        <v>4</v>
      </c>
      <c r="E1316" s="165" t="s">
        <v>5518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5557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5507</v>
      </c>
      <c r="B1317" s="94">
        <v>1307</v>
      </c>
      <c r="C1317" s="165" t="s">
        <v>4231</v>
      </c>
      <c r="D1317" s="165">
        <v>5</v>
      </c>
      <c r="E1317" s="165" t="s">
        <v>5519</v>
      </c>
      <c r="F1317" s="165" t="s">
        <v>5513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12347</v>
      </c>
      <c r="Q1317" s="165" t="s">
        <v>12347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5507</v>
      </c>
      <c r="B1318" s="94">
        <v>1308</v>
      </c>
      <c r="C1318" s="165" t="s">
        <v>4231</v>
      </c>
      <c r="D1318" s="165">
        <v>6</v>
      </c>
      <c r="E1318" s="165" t="s">
        <v>5520</v>
      </c>
      <c r="F1318" s="165" t="s">
        <v>5434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5507</v>
      </c>
      <c r="B1319" s="94">
        <v>1309</v>
      </c>
      <c r="C1319" s="165" t="s">
        <v>4231</v>
      </c>
      <c r="D1319" s="165">
        <v>7</v>
      </c>
      <c r="E1319" s="165" t="s">
        <v>5521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5507</v>
      </c>
      <c r="B1320" s="94">
        <v>1310</v>
      </c>
      <c r="C1320" s="165" t="s">
        <v>4231</v>
      </c>
      <c r="D1320" s="165">
        <v>8</v>
      </c>
      <c r="E1320" s="165" t="s">
        <v>5522</v>
      </c>
      <c r="F1320" s="165" t="s">
        <v>5514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12352</v>
      </c>
      <c r="Q1320" s="165" t="s">
        <v>12352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5507</v>
      </c>
      <c r="B1321" s="94">
        <v>1311</v>
      </c>
      <c r="C1321" s="165" t="s">
        <v>4231</v>
      </c>
      <c r="D1321" s="165">
        <v>9</v>
      </c>
      <c r="E1321" s="165" t="s">
        <v>5523</v>
      </c>
      <c r="F1321" s="165" t="s">
        <v>5435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12353</v>
      </c>
      <c r="Q1321" s="165" t="s">
        <v>12353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5507</v>
      </c>
      <c r="B1322" s="94">
        <v>1312</v>
      </c>
      <c r="C1322" s="165" t="s">
        <v>4231</v>
      </c>
      <c r="D1322" s="165">
        <v>10</v>
      </c>
      <c r="E1322" s="165" t="s">
        <v>5524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5507</v>
      </c>
      <c r="B1323" s="94">
        <v>1313</v>
      </c>
      <c r="C1323" s="165" t="s">
        <v>4231</v>
      </c>
      <c r="D1323" s="165">
        <v>11</v>
      </c>
      <c r="E1323" s="165" t="s">
        <v>5525</v>
      </c>
      <c r="F1323" s="165" t="s">
        <v>5515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12355</v>
      </c>
      <c r="Q1323" s="165" t="s">
        <v>12355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5507</v>
      </c>
      <c r="B1324" s="94">
        <v>1314</v>
      </c>
      <c r="C1324" s="165" t="s">
        <v>4231</v>
      </c>
      <c r="D1324" s="165">
        <v>12</v>
      </c>
      <c r="E1324" s="165" t="s">
        <v>5526</v>
      </c>
      <c r="F1324" s="165" t="s">
        <v>5436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12355</v>
      </c>
      <c r="Q1324" s="165" t="s">
        <v>12355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5538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5539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5540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5557</v>
      </c>
      <c r="Q1326" s="165" t="s">
        <v>5558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5541</v>
      </c>
      <c r="F1327" s="165" t="s">
        <v>5547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8284</v>
      </c>
      <c r="Q1327" s="165" t="s">
        <v>8284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5542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5543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12494</v>
      </c>
      <c r="Q1329" s="165" t="s">
        <v>12494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5544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11556</v>
      </c>
      <c r="Q1330" s="165" t="s">
        <v>11556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5545</v>
      </c>
      <c r="F1331" s="165" t="s">
        <v>5548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13551</v>
      </c>
      <c r="Q1331" s="165" t="s">
        <v>13552</v>
      </c>
      <c r="R1331" s="3">
        <f t="shared" si="50"/>
        <v>20475</v>
      </c>
      <c r="S1331" s="337">
        <v>20475</v>
      </c>
      <c r="T1331"/>
      <c r="U1331" s="3"/>
      <c r="V1331" s="695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5546</v>
      </c>
      <c r="F1332" s="165" t="s">
        <v>5549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11692</v>
      </c>
      <c r="Q1332" s="165" t="s">
        <v>5549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5553</v>
      </c>
      <c r="B1333" s="94">
        <v>1323</v>
      </c>
      <c r="C1333" s="165" t="s">
        <v>1232</v>
      </c>
      <c r="D1333" s="165">
        <v>2</v>
      </c>
      <c r="E1333" s="165" t="s">
        <v>5554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5555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5559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5557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5560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5561</v>
      </c>
      <c r="F1336" s="165" t="s">
        <v>5567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5349</v>
      </c>
      <c r="Q1336" s="165" t="s">
        <v>5349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5562</v>
      </c>
      <c r="F1337" s="165" t="s">
        <v>5350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5350</v>
      </c>
      <c r="Q1337" s="165" t="s">
        <v>5350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5563</v>
      </c>
      <c r="F1338" s="165" t="s">
        <v>5351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5351</v>
      </c>
      <c r="Q1338" s="165" t="s">
        <v>5351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5564</v>
      </c>
      <c r="F1339" s="165" t="s">
        <v>5467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13542</v>
      </c>
      <c r="Q1339" s="165" t="s">
        <v>13543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5565</v>
      </c>
      <c r="F1340" s="165" t="s">
        <v>5568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11692</v>
      </c>
      <c r="Q1340" s="165" t="s">
        <v>5536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5566</v>
      </c>
      <c r="F1341" s="165" t="s">
        <v>5569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13696</v>
      </c>
      <c r="Q1341" s="165" t="s">
        <v>13697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5570</v>
      </c>
      <c r="F1342" s="165" t="s">
        <v>5571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5571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5572</v>
      </c>
      <c r="F1343" s="165" t="s">
        <v>5579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12391</v>
      </c>
      <c r="Q1343" s="165" t="s">
        <v>12391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5573</v>
      </c>
      <c r="F1344" s="165" t="s">
        <v>5580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5580</v>
      </c>
      <c r="Q1344" s="165" t="s">
        <v>5580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5574</v>
      </c>
      <c r="F1345" s="165" t="s">
        <v>5581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5581</v>
      </c>
      <c r="Q1345" s="165" t="s">
        <v>5581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5575</v>
      </c>
      <c r="F1346" s="165" t="s">
        <v>5582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5582</v>
      </c>
      <c r="Q1346" s="165" t="s">
        <v>5582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5576</v>
      </c>
      <c r="F1347" s="165" t="s">
        <v>5583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12419</v>
      </c>
      <c r="Q1347" s="165" t="s">
        <v>5583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92">
        <v>1338</v>
      </c>
      <c r="C1348" s="405" t="s">
        <v>4132</v>
      </c>
      <c r="D1348" s="405">
        <v>7</v>
      </c>
      <c r="E1348" s="405" t="s">
        <v>5577</v>
      </c>
      <c r="F1348" s="405" t="s">
        <v>5584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12421</v>
      </c>
      <c r="Q1348" s="405" t="s">
        <v>5584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5578</v>
      </c>
      <c r="F1349" s="165" t="s">
        <v>5585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13707</v>
      </c>
      <c r="Q1349" s="165" t="s">
        <v>5585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12314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12758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12315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9" customFormat="1">
      <c r="A1355" s="669" t="s">
        <v>12321</v>
      </c>
      <c r="B1355" s="670"/>
      <c r="C1355" s="671" t="s">
        <v>4095</v>
      </c>
      <c r="D1355" s="672">
        <v>10</v>
      </c>
      <c r="E1355" s="671" t="s">
        <v>5012</v>
      </c>
      <c r="F1355" s="669" t="s">
        <v>12321</v>
      </c>
      <c r="O1355" s="668">
        <f>G1355+H1355+I1355-J1355-K1355-L1355</f>
        <v>0</v>
      </c>
      <c r="P1355" s="669" t="s">
        <v>12321</v>
      </c>
      <c r="Q1355" s="669" t="s">
        <v>12321</v>
      </c>
      <c r="R1355" s="669">
        <v>4410</v>
      </c>
      <c r="S1355" s="673">
        <v>4410</v>
      </c>
      <c r="T1355" s="673">
        <v>4410</v>
      </c>
    </row>
    <row r="1356" spans="1:21" s="669" customFormat="1">
      <c r="A1356" s="674" t="s">
        <v>12345</v>
      </c>
      <c r="B1356" s="670"/>
      <c r="C1356" s="671" t="s">
        <v>456</v>
      </c>
      <c r="D1356" s="672">
        <v>2</v>
      </c>
      <c r="E1356" s="671" t="s">
        <v>5012</v>
      </c>
      <c r="F1356" s="669" t="s">
        <v>8269</v>
      </c>
      <c r="O1356" s="668">
        <f t="shared" ref="O1356:O1385" si="55">G1356+H1356+I1356+L1356-J1356-K1356</f>
        <v>0</v>
      </c>
      <c r="P1356" s="669" t="s">
        <v>8269</v>
      </c>
      <c r="Q1356" s="669" t="s">
        <v>8269</v>
      </c>
      <c r="R1356" s="669">
        <v>13230</v>
      </c>
      <c r="S1356" s="669">
        <v>13230</v>
      </c>
      <c r="T1356" s="669">
        <v>13230</v>
      </c>
    </row>
    <row r="1357" spans="1:21" s="669" customFormat="1">
      <c r="A1357" s="669" t="s">
        <v>8273</v>
      </c>
      <c r="B1357" s="670"/>
      <c r="C1357" s="671" t="s">
        <v>4095</v>
      </c>
      <c r="D1357" s="672">
        <v>11</v>
      </c>
      <c r="E1357" s="671" t="s">
        <v>5012</v>
      </c>
      <c r="F1357" s="669" t="s">
        <v>8273</v>
      </c>
      <c r="O1357" s="668">
        <f t="shared" si="55"/>
        <v>0</v>
      </c>
      <c r="P1357" s="669" t="s">
        <v>8273</v>
      </c>
      <c r="Q1357" s="669" t="s">
        <v>8273</v>
      </c>
      <c r="R1357" s="669">
        <v>4410</v>
      </c>
      <c r="S1357" s="673">
        <v>4410</v>
      </c>
      <c r="T1357" s="673">
        <v>4410</v>
      </c>
    </row>
    <row r="1358" spans="1:21" s="669" customFormat="1">
      <c r="A1358" s="669" t="s">
        <v>12322</v>
      </c>
      <c r="B1358" s="670"/>
      <c r="C1358" s="671" t="s">
        <v>447</v>
      </c>
      <c r="D1358" s="672">
        <v>8</v>
      </c>
      <c r="E1358" s="671" t="s">
        <v>5012</v>
      </c>
      <c r="F1358" s="669" t="s">
        <v>12322</v>
      </c>
      <c r="O1358" s="668">
        <f t="shared" si="55"/>
        <v>0</v>
      </c>
      <c r="P1358" s="669" t="s">
        <v>12322</v>
      </c>
      <c r="Q1358" s="669" t="s">
        <v>12322</v>
      </c>
      <c r="R1358" s="669">
        <v>14175</v>
      </c>
      <c r="S1358" s="673">
        <v>14165</v>
      </c>
      <c r="T1358" s="673">
        <v>14165</v>
      </c>
      <c r="U1358" s="669">
        <v>10</v>
      </c>
    </row>
    <row r="1359" spans="1:21" s="669" customFormat="1">
      <c r="A1359" s="669" t="s">
        <v>12323</v>
      </c>
      <c r="B1359" s="670"/>
      <c r="C1359" s="671" t="s">
        <v>4419</v>
      </c>
      <c r="D1359" s="672"/>
      <c r="E1359" s="671" t="s">
        <v>5012</v>
      </c>
      <c r="F1359" s="669" t="s">
        <v>12323</v>
      </c>
      <c r="O1359" s="668">
        <f>G1359+H1359+I1359+L1359-J1359-K1359</f>
        <v>0</v>
      </c>
      <c r="P1359" s="669" t="s">
        <v>12323</v>
      </c>
      <c r="Q1359" s="669" t="s">
        <v>12323</v>
      </c>
      <c r="R1359" s="669">
        <v>3150</v>
      </c>
      <c r="S1359" s="673">
        <v>3150</v>
      </c>
      <c r="T1359" s="673">
        <v>3150</v>
      </c>
    </row>
    <row r="1360" spans="1:21" s="669" customFormat="1">
      <c r="A1360" s="669" t="s">
        <v>12323</v>
      </c>
      <c r="B1360" s="670"/>
      <c r="C1360" s="671" t="s">
        <v>4095</v>
      </c>
      <c r="D1360" s="672">
        <v>12</v>
      </c>
      <c r="E1360" s="671" t="s">
        <v>5012</v>
      </c>
      <c r="F1360" s="669" t="s">
        <v>12323</v>
      </c>
      <c r="O1360" s="668">
        <f t="shared" si="55"/>
        <v>0</v>
      </c>
      <c r="P1360" s="669" t="s">
        <v>12323</v>
      </c>
      <c r="Q1360" s="669" t="s">
        <v>12323</v>
      </c>
      <c r="R1360" s="669">
        <v>4410</v>
      </c>
      <c r="S1360" s="673">
        <v>4410</v>
      </c>
      <c r="T1360" s="673">
        <v>4410</v>
      </c>
    </row>
    <row r="1361" spans="1:22" s="669" customFormat="1">
      <c r="A1361" s="669" t="s">
        <v>12324</v>
      </c>
      <c r="B1361" s="670"/>
      <c r="C1361" s="671" t="s">
        <v>4319</v>
      </c>
      <c r="D1361" s="672">
        <v>2</v>
      </c>
      <c r="E1361" s="671" t="s">
        <v>5012</v>
      </c>
      <c r="F1361" s="669" t="s">
        <v>12324</v>
      </c>
      <c r="O1361" s="668">
        <f t="shared" si="55"/>
        <v>0</v>
      </c>
      <c r="P1361" s="669" t="s">
        <v>12324</v>
      </c>
      <c r="Q1361" s="669" t="s">
        <v>12324</v>
      </c>
      <c r="R1361" s="669">
        <v>13500</v>
      </c>
      <c r="S1361" s="673">
        <v>13485</v>
      </c>
      <c r="T1361" s="673">
        <v>13485</v>
      </c>
      <c r="U1361" s="669">
        <v>15</v>
      </c>
    </row>
    <row r="1362" spans="1:22" s="669" customFormat="1">
      <c r="A1362" s="669" t="s">
        <v>12325</v>
      </c>
      <c r="B1362" s="670"/>
      <c r="C1362" s="671" t="s">
        <v>4095</v>
      </c>
      <c r="D1362" s="672">
        <v>13</v>
      </c>
      <c r="E1362" s="671" t="s">
        <v>5012</v>
      </c>
      <c r="F1362" s="669" t="s">
        <v>12325</v>
      </c>
      <c r="O1362" s="668">
        <f t="shared" si="55"/>
        <v>0</v>
      </c>
      <c r="P1362" s="669" t="s">
        <v>12325</v>
      </c>
      <c r="Q1362" s="669" t="s">
        <v>12325</v>
      </c>
      <c r="R1362" s="669">
        <v>4410</v>
      </c>
      <c r="S1362" s="673">
        <v>4410</v>
      </c>
      <c r="T1362" s="673">
        <v>4410</v>
      </c>
    </row>
    <row r="1363" spans="1:22" s="669" customFormat="1">
      <c r="A1363" s="669" t="s">
        <v>12326</v>
      </c>
      <c r="B1363" s="670"/>
      <c r="C1363" s="671" t="s">
        <v>4340</v>
      </c>
      <c r="D1363" s="672">
        <v>4</v>
      </c>
      <c r="E1363" s="671" t="s">
        <v>5012</v>
      </c>
      <c r="F1363" s="669" t="s">
        <v>12326</v>
      </c>
      <c r="O1363" s="668">
        <f t="shared" si="55"/>
        <v>0</v>
      </c>
      <c r="P1363" s="669" t="s">
        <v>12326</v>
      </c>
      <c r="Q1363" s="669" t="s">
        <v>12326</v>
      </c>
      <c r="R1363" s="669">
        <v>14175</v>
      </c>
      <c r="S1363" s="673">
        <v>14165</v>
      </c>
      <c r="T1363" s="673">
        <v>14165</v>
      </c>
      <c r="U1363" s="669">
        <v>10</v>
      </c>
    </row>
    <row r="1364" spans="1:22" s="669" customFormat="1">
      <c r="A1364" s="669" t="s">
        <v>12327</v>
      </c>
      <c r="B1364" s="670"/>
      <c r="C1364" s="671" t="s">
        <v>4095</v>
      </c>
      <c r="D1364" s="672">
        <v>14</v>
      </c>
      <c r="E1364" s="671" t="s">
        <v>5012</v>
      </c>
      <c r="F1364" s="669" t="s">
        <v>12327</v>
      </c>
      <c r="O1364" s="668">
        <f t="shared" si="55"/>
        <v>0</v>
      </c>
      <c r="P1364" s="669" t="s">
        <v>12327</v>
      </c>
      <c r="Q1364" s="669" t="s">
        <v>12327</v>
      </c>
      <c r="R1364" s="669">
        <v>4410</v>
      </c>
      <c r="S1364" s="673">
        <v>4410</v>
      </c>
      <c r="T1364" s="673">
        <v>4410</v>
      </c>
    </row>
    <row r="1365" spans="1:22" s="669" customFormat="1">
      <c r="A1365" s="669" t="s">
        <v>12328</v>
      </c>
      <c r="B1365" s="670"/>
      <c r="C1365" s="671" t="s">
        <v>4095</v>
      </c>
      <c r="D1365" s="672">
        <v>15</v>
      </c>
      <c r="E1365" s="671" t="s">
        <v>5012</v>
      </c>
      <c r="F1365" s="669" t="s">
        <v>12328</v>
      </c>
      <c r="O1365" s="668">
        <f t="shared" si="55"/>
        <v>0</v>
      </c>
      <c r="P1365" s="669" t="s">
        <v>12328</v>
      </c>
      <c r="Q1365" s="669" t="s">
        <v>12328</v>
      </c>
      <c r="R1365" s="669">
        <v>4410</v>
      </c>
      <c r="S1365" s="673">
        <v>4410</v>
      </c>
      <c r="T1365" s="673">
        <v>4410</v>
      </c>
    </row>
    <row r="1366" spans="1:22" s="669" customFormat="1">
      <c r="A1366" s="669" t="s">
        <v>12329</v>
      </c>
      <c r="B1366" s="670"/>
      <c r="C1366" s="671" t="s">
        <v>4319</v>
      </c>
      <c r="D1366" s="672">
        <v>3</v>
      </c>
      <c r="E1366" s="671" t="s">
        <v>5012</v>
      </c>
      <c r="F1366" s="669" t="s">
        <v>12329</v>
      </c>
      <c r="O1366" s="668">
        <f t="shared" si="55"/>
        <v>0</v>
      </c>
      <c r="P1366" s="669" t="s">
        <v>12329</v>
      </c>
      <c r="Q1366" s="669" t="s">
        <v>12329</v>
      </c>
      <c r="R1366" s="669">
        <v>13500</v>
      </c>
      <c r="S1366" s="673">
        <v>13485</v>
      </c>
      <c r="T1366" s="673">
        <v>13485</v>
      </c>
      <c r="U1366" s="669">
        <v>15</v>
      </c>
    </row>
    <row r="1367" spans="1:22" s="669" customFormat="1">
      <c r="A1367" s="669" t="s">
        <v>12330</v>
      </c>
      <c r="B1367" s="670"/>
      <c r="C1367" s="671" t="s">
        <v>4095</v>
      </c>
      <c r="D1367" s="672">
        <v>16</v>
      </c>
      <c r="E1367" s="671" t="s">
        <v>5012</v>
      </c>
      <c r="F1367" s="669" t="s">
        <v>12330</v>
      </c>
      <c r="O1367" s="668">
        <f t="shared" si="55"/>
        <v>0</v>
      </c>
      <c r="P1367" s="669" t="s">
        <v>12330</v>
      </c>
      <c r="Q1367" s="669" t="s">
        <v>12330</v>
      </c>
      <c r="R1367" s="669">
        <v>4410</v>
      </c>
      <c r="S1367" s="673">
        <v>4410</v>
      </c>
      <c r="T1367" s="673">
        <v>4410</v>
      </c>
    </row>
    <row r="1368" spans="1:22" s="669" customFormat="1">
      <c r="A1368" s="674" t="s">
        <v>12346</v>
      </c>
      <c r="B1368" s="670"/>
      <c r="C1368" s="671" t="s">
        <v>456</v>
      </c>
      <c r="D1368" s="672">
        <v>3</v>
      </c>
      <c r="E1368" s="671" t="s">
        <v>5012</v>
      </c>
      <c r="F1368" s="669" t="s">
        <v>5315</v>
      </c>
      <c r="O1368" s="668">
        <f t="shared" si="55"/>
        <v>0</v>
      </c>
      <c r="P1368" s="669" t="s">
        <v>5315</v>
      </c>
      <c r="Q1368" s="669" t="s">
        <v>5315</v>
      </c>
      <c r="R1368" s="669">
        <v>13230</v>
      </c>
      <c r="S1368" s="669">
        <v>13230</v>
      </c>
      <c r="T1368" s="669">
        <v>13230</v>
      </c>
    </row>
    <row r="1369" spans="1:22" s="669" customFormat="1">
      <c r="A1369" s="669" t="s">
        <v>12331</v>
      </c>
      <c r="B1369" s="670"/>
      <c r="C1369" s="671" t="s">
        <v>4340</v>
      </c>
      <c r="D1369" s="672">
        <v>5</v>
      </c>
      <c r="E1369" s="671" t="s">
        <v>5012</v>
      </c>
      <c r="F1369" s="669" t="s">
        <v>12331</v>
      </c>
      <c r="O1369" s="668">
        <f t="shared" si="55"/>
        <v>0</v>
      </c>
      <c r="P1369" s="669" t="s">
        <v>12331</v>
      </c>
      <c r="Q1369" s="669" t="s">
        <v>12331</v>
      </c>
      <c r="R1369" s="669">
        <v>14175</v>
      </c>
      <c r="S1369" s="673">
        <v>14165</v>
      </c>
      <c r="T1369" s="673">
        <v>14165</v>
      </c>
      <c r="U1369" s="669">
        <v>10</v>
      </c>
    </row>
    <row r="1370" spans="1:22" s="669" customFormat="1">
      <c r="A1370" s="669" t="s">
        <v>12332</v>
      </c>
      <c r="B1370" s="670"/>
      <c r="C1370" s="671" t="s">
        <v>4095</v>
      </c>
      <c r="D1370" s="672">
        <v>17</v>
      </c>
      <c r="E1370" s="671" t="s">
        <v>5012</v>
      </c>
      <c r="F1370" s="669" t="s">
        <v>12332</v>
      </c>
      <c r="O1370" s="668">
        <f t="shared" si="55"/>
        <v>0</v>
      </c>
      <c r="P1370" s="669" t="s">
        <v>12332</v>
      </c>
      <c r="Q1370" s="669" t="s">
        <v>12332</v>
      </c>
      <c r="R1370" s="669">
        <v>4410</v>
      </c>
      <c r="S1370" s="673">
        <v>4410</v>
      </c>
      <c r="T1370" s="673">
        <v>4410</v>
      </c>
    </row>
    <row r="1371" spans="1:22" s="669" customFormat="1">
      <c r="A1371" s="669" t="s">
        <v>12333</v>
      </c>
      <c r="B1371" s="670"/>
      <c r="C1371" s="671" t="s">
        <v>4319</v>
      </c>
      <c r="D1371" s="672">
        <v>4</v>
      </c>
      <c r="E1371" s="671" t="s">
        <v>5012</v>
      </c>
      <c r="F1371" s="669" t="s">
        <v>12333</v>
      </c>
      <c r="O1371" s="668">
        <f t="shared" si="55"/>
        <v>0</v>
      </c>
      <c r="P1371" s="669" t="s">
        <v>12333</v>
      </c>
      <c r="Q1371" s="669" t="s">
        <v>12333</v>
      </c>
      <c r="R1371" s="669">
        <v>13500</v>
      </c>
      <c r="S1371" s="673">
        <v>13485</v>
      </c>
      <c r="T1371" s="673">
        <v>13485</v>
      </c>
      <c r="U1371" s="669">
        <v>15</v>
      </c>
    </row>
    <row r="1372" spans="1:22" s="669" customFormat="1">
      <c r="A1372" s="669" t="s">
        <v>12334</v>
      </c>
      <c r="B1372" s="670"/>
      <c r="C1372" s="671" t="s">
        <v>4095</v>
      </c>
      <c r="D1372" s="672">
        <v>18</v>
      </c>
      <c r="E1372" s="671" t="s">
        <v>5012</v>
      </c>
      <c r="F1372" s="669" t="s">
        <v>12334</v>
      </c>
      <c r="O1372" s="668">
        <f t="shared" si="55"/>
        <v>0</v>
      </c>
      <c r="P1372" s="669" t="s">
        <v>12334</v>
      </c>
      <c r="Q1372" s="669" t="s">
        <v>12334</v>
      </c>
      <c r="R1372" s="669">
        <v>4410</v>
      </c>
      <c r="S1372" s="673">
        <v>4410</v>
      </c>
      <c r="T1372" s="673">
        <v>4410</v>
      </c>
    </row>
    <row r="1373" spans="1:22" s="669" customFormat="1">
      <c r="A1373" s="669" t="s">
        <v>12335</v>
      </c>
      <c r="B1373" s="670"/>
      <c r="C1373" s="671" t="s">
        <v>12318</v>
      </c>
      <c r="D1373" s="675" t="s">
        <v>12316</v>
      </c>
      <c r="E1373" s="671" t="s">
        <v>5012</v>
      </c>
      <c r="F1373" s="669" t="s">
        <v>12335</v>
      </c>
      <c r="O1373" s="668">
        <f t="shared" si="55"/>
        <v>0</v>
      </c>
      <c r="P1373" s="669" t="s">
        <v>12335</v>
      </c>
      <c r="Q1373" s="669" t="s">
        <v>12335</v>
      </c>
      <c r="R1373" s="669">
        <v>45360</v>
      </c>
      <c r="S1373" s="673">
        <v>45360</v>
      </c>
      <c r="T1373" s="673">
        <v>45360</v>
      </c>
      <c r="V1373" s="676" t="s">
        <v>4761</v>
      </c>
    </row>
    <row r="1374" spans="1:22" s="669" customFormat="1">
      <c r="A1374" s="674" t="s">
        <v>12336</v>
      </c>
      <c r="B1374" s="670"/>
      <c r="C1374" s="671" t="s">
        <v>456</v>
      </c>
      <c r="D1374" s="672">
        <v>4</v>
      </c>
      <c r="E1374" s="671" t="s">
        <v>5012</v>
      </c>
      <c r="F1374" s="669" t="s">
        <v>12650</v>
      </c>
      <c r="O1374" s="668">
        <f t="shared" si="55"/>
        <v>0</v>
      </c>
      <c r="P1374" s="669" t="s">
        <v>12650</v>
      </c>
      <c r="Q1374" s="669" t="s">
        <v>12650</v>
      </c>
      <c r="R1374" s="669">
        <v>13230</v>
      </c>
      <c r="S1374" s="669">
        <v>13230</v>
      </c>
      <c r="T1374" s="669">
        <v>13230</v>
      </c>
    </row>
    <row r="1375" spans="1:22" s="669" customFormat="1">
      <c r="A1375" s="669" t="s">
        <v>12336</v>
      </c>
      <c r="B1375" s="670"/>
      <c r="C1375" s="671" t="s">
        <v>4095</v>
      </c>
      <c r="D1375" s="672">
        <v>19</v>
      </c>
      <c r="E1375" s="671" t="s">
        <v>5012</v>
      </c>
      <c r="F1375" s="669" t="s">
        <v>12336</v>
      </c>
      <c r="O1375" s="668">
        <f t="shared" si="55"/>
        <v>0</v>
      </c>
      <c r="P1375" s="669" t="s">
        <v>12336</v>
      </c>
      <c r="Q1375" s="669" t="s">
        <v>12336</v>
      </c>
      <c r="R1375" s="669">
        <v>4410</v>
      </c>
      <c r="S1375" s="673">
        <v>4410</v>
      </c>
      <c r="T1375" s="673">
        <v>4410</v>
      </c>
    </row>
    <row r="1376" spans="1:22" s="669" customFormat="1">
      <c r="A1376" s="669" t="s">
        <v>12337</v>
      </c>
      <c r="B1376" s="670"/>
      <c r="C1376" s="671" t="s">
        <v>4340</v>
      </c>
      <c r="D1376" s="672">
        <v>6</v>
      </c>
      <c r="E1376" s="671" t="s">
        <v>5012</v>
      </c>
      <c r="F1376" s="669" t="s">
        <v>12337</v>
      </c>
      <c r="O1376" s="668">
        <f t="shared" si="55"/>
        <v>0</v>
      </c>
      <c r="P1376" s="669" t="s">
        <v>12337</v>
      </c>
      <c r="Q1376" s="669" t="s">
        <v>12337</v>
      </c>
      <c r="R1376" s="669">
        <v>14175</v>
      </c>
      <c r="S1376" s="673">
        <v>14165</v>
      </c>
      <c r="T1376" s="673">
        <v>14165</v>
      </c>
      <c r="U1376" s="669">
        <v>10</v>
      </c>
    </row>
    <row r="1377" spans="1:22" s="669" customFormat="1">
      <c r="A1377" s="669" t="s">
        <v>12338</v>
      </c>
      <c r="B1377" s="670"/>
      <c r="C1377" s="671" t="s">
        <v>447</v>
      </c>
      <c r="D1377" s="672">
        <v>1</v>
      </c>
      <c r="E1377" s="671" t="s">
        <v>5012</v>
      </c>
      <c r="F1377" s="669" t="s">
        <v>12338</v>
      </c>
      <c r="O1377" s="668">
        <f t="shared" si="55"/>
        <v>0</v>
      </c>
      <c r="P1377" s="669" t="s">
        <v>12338</v>
      </c>
      <c r="Q1377" s="669" t="s">
        <v>12338</v>
      </c>
      <c r="R1377" s="669">
        <v>14175</v>
      </c>
      <c r="S1377" s="673">
        <v>14165</v>
      </c>
      <c r="T1377" s="673">
        <v>14165</v>
      </c>
      <c r="U1377" s="669">
        <v>10</v>
      </c>
    </row>
    <row r="1378" spans="1:22" s="669" customFormat="1">
      <c r="A1378" s="669" t="s">
        <v>12339</v>
      </c>
      <c r="B1378" s="670"/>
      <c r="C1378" s="671" t="s">
        <v>4095</v>
      </c>
      <c r="D1378" s="672">
        <v>20</v>
      </c>
      <c r="E1378" s="671" t="s">
        <v>5012</v>
      </c>
      <c r="F1378" s="669" t="s">
        <v>12339</v>
      </c>
      <c r="O1378" s="668">
        <f t="shared" si="55"/>
        <v>0</v>
      </c>
      <c r="P1378" s="669" t="s">
        <v>12339</v>
      </c>
      <c r="Q1378" s="669" t="s">
        <v>12339</v>
      </c>
      <c r="R1378" s="669">
        <v>4410</v>
      </c>
      <c r="S1378" s="673">
        <v>4410</v>
      </c>
      <c r="T1378" s="673">
        <v>4410</v>
      </c>
    </row>
    <row r="1379" spans="1:22" s="669" customFormat="1">
      <c r="A1379" s="669" t="s">
        <v>12340</v>
      </c>
      <c r="B1379" s="670"/>
      <c r="C1379" s="671" t="s">
        <v>4319</v>
      </c>
      <c r="D1379" s="672">
        <v>5</v>
      </c>
      <c r="E1379" s="671" t="s">
        <v>5012</v>
      </c>
      <c r="F1379" s="669" t="s">
        <v>12340</v>
      </c>
      <c r="O1379" s="668">
        <f t="shared" si="55"/>
        <v>0</v>
      </c>
      <c r="P1379" s="669" t="s">
        <v>12340</v>
      </c>
      <c r="Q1379" s="669" t="s">
        <v>12340</v>
      </c>
      <c r="R1379" s="669">
        <v>13500</v>
      </c>
      <c r="S1379" s="673">
        <v>13485</v>
      </c>
      <c r="T1379" s="673">
        <v>13485</v>
      </c>
      <c r="U1379" s="669">
        <v>15</v>
      </c>
    </row>
    <row r="1380" spans="1:22" s="669" customFormat="1">
      <c r="A1380" s="669" t="s">
        <v>12341</v>
      </c>
      <c r="B1380" s="670"/>
      <c r="C1380" s="671" t="s">
        <v>4202</v>
      </c>
      <c r="D1380" s="672"/>
      <c r="E1380" s="671" t="s">
        <v>5012</v>
      </c>
      <c r="F1380" s="669" t="s">
        <v>12341</v>
      </c>
      <c r="O1380" s="668">
        <f t="shared" si="55"/>
        <v>0</v>
      </c>
      <c r="P1380" s="669" t="s">
        <v>12341</v>
      </c>
      <c r="Q1380" s="669" t="s">
        <v>12341</v>
      </c>
      <c r="R1380" s="669">
        <v>113400</v>
      </c>
      <c r="S1380" s="673">
        <v>113400</v>
      </c>
      <c r="T1380" s="673">
        <v>113400</v>
      </c>
      <c r="V1380" s="669" t="s">
        <v>12319</v>
      </c>
    </row>
    <row r="1381" spans="1:22" s="669" customFormat="1">
      <c r="A1381" s="669" t="s">
        <v>12342</v>
      </c>
      <c r="B1381" s="670"/>
      <c r="C1381" s="671" t="s">
        <v>4205</v>
      </c>
      <c r="D1381" s="672"/>
      <c r="E1381" s="671" t="s">
        <v>5012</v>
      </c>
      <c r="F1381" s="669" t="s">
        <v>12342</v>
      </c>
      <c r="O1381" s="668">
        <f t="shared" si="55"/>
        <v>0</v>
      </c>
      <c r="P1381" s="669" t="s">
        <v>12342</v>
      </c>
      <c r="Q1381" s="669" t="s">
        <v>12342</v>
      </c>
      <c r="R1381" s="669">
        <v>6300</v>
      </c>
      <c r="S1381" s="673">
        <v>6290</v>
      </c>
      <c r="T1381" s="673">
        <v>6290</v>
      </c>
      <c r="U1381" s="669">
        <v>10</v>
      </c>
      <c r="V1381" s="669" t="s">
        <v>12320</v>
      </c>
    </row>
    <row r="1382" spans="1:22" s="669" customFormat="1">
      <c r="A1382" s="669" t="s">
        <v>12342</v>
      </c>
      <c r="B1382" s="670"/>
      <c r="C1382" s="671" t="s">
        <v>4205</v>
      </c>
      <c r="D1382" s="672"/>
      <c r="E1382" s="671" t="s">
        <v>5012</v>
      </c>
      <c r="F1382" s="669" t="s">
        <v>12342</v>
      </c>
      <c r="O1382" s="668">
        <f t="shared" si="55"/>
        <v>0</v>
      </c>
      <c r="P1382" s="669" t="s">
        <v>12342</v>
      </c>
      <c r="Q1382" s="669" t="s">
        <v>12342</v>
      </c>
      <c r="R1382" s="669">
        <v>75590</v>
      </c>
      <c r="S1382" s="673">
        <v>75590</v>
      </c>
      <c r="T1382" s="673">
        <v>75590</v>
      </c>
      <c r="U1382" s="669">
        <v>10</v>
      </c>
      <c r="V1382" s="669" t="s">
        <v>12319</v>
      </c>
    </row>
    <row r="1383" spans="1:22" s="669" customFormat="1">
      <c r="A1383" s="669" t="s">
        <v>12343</v>
      </c>
      <c r="B1383" s="670"/>
      <c r="C1383" s="671" t="s">
        <v>4340</v>
      </c>
      <c r="D1383" s="672">
        <v>7</v>
      </c>
      <c r="E1383" s="671" t="s">
        <v>5012</v>
      </c>
      <c r="F1383" s="669" t="s">
        <v>12343</v>
      </c>
      <c r="O1383" s="668">
        <f t="shared" si="55"/>
        <v>0</v>
      </c>
      <c r="P1383" s="669" t="s">
        <v>12343</v>
      </c>
      <c r="Q1383" s="669" t="s">
        <v>12343</v>
      </c>
      <c r="R1383" s="669">
        <v>14175</v>
      </c>
      <c r="S1383" s="673">
        <v>14165</v>
      </c>
      <c r="T1383" s="673">
        <v>14165</v>
      </c>
      <c r="U1383" s="669">
        <v>10</v>
      </c>
    </row>
    <row r="1384" spans="1:22" s="669" customFormat="1">
      <c r="A1384" s="669" t="s">
        <v>12343</v>
      </c>
      <c r="B1384" s="670"/>
      <c r="C1384" s="671" t="s">
        <v>4095</v>
      </c>
      <c r="D1384" s="672">
        <v>21</v>
      </c>
      <c r="E1384" s="671" t="s">
        <v>5012</v>
      </c>
      <c r="F1384" s="669" t="s">
        <v>12343</v>
      </c>
      <c r="O1384" s="668">
        <f t="shared" si="55"/>
        <v>0</v>
      </c>
      <c r="P1384" s="669" t="s">
        <v>12343</v>
      </c>
      <c r="Q1384" s="669" t="s">
        <v>12343</v>
      </c>
      <c r="R1384" s="669">
        <v>4410</v>
      </c>
      <c r="S1384" s="673">
        <v>4410</v>
      </c>
      <c r="T1384" s="673">
        <v>4410</v>
      </c>
    </row>
    <row r="1385" spans="1:22" s="669" customFormat="1">
      <c r="A1385" s="669" t="s">
        <v>12344</v>
      </c>
      <c r="B1385" s="670"/>
      <c r="C1385" s="671" t="s">
        <v>447</v>
      </c>
      <c r="D1385" s="672">
        <v>2</v>
      </c>
      <c r="E1385" s="671" t="s">
        <v>5012</v>
      </c>
      <c r="F1385" s="669" t="s">
        <v>12344</v>
      </c>
      <c r="O1385" s="668">
        <f t="shared" si="55"/>
        <v>0</v>
      </c>
      <c r="P1385" s="669" t="s">
        <v>12344</v>
      </c>
      <c r="Q1385" s="669" t="s">
        <v>12344</v>
      </c>
      <c r="R1385" s="669">
        <v>14175</v>
      </c>
      <c r="S1385" s="673">
        <v>14165</v>
      </c>
      <c r="T1385" s="673">
        <v>14165</v>
      </c>
      <c r="U1385" s="669">
        <v>10</v>
      </c>
    </row>
    <row r="1386" spans="1:22">
      <c r="A1386" s="165" t="s">
        <v>5571</v>
      </c>
      <c r="B1386" s="94">
        <v>1340</v>
      </c>
      <c r="C1386" s="165" t="s">
        <v>1232</v>
      </c>
      <c r="D1386" s="165">
        <v>3</v>
      </c>
      <c r="E1386" s="165" t="s">
        <v>12854</v>
      </c>
      <c r="F1386" s="165" t="s">
        <v>5317</v>
      </c>
      <c r="G1386" s="559">
        <v>16380</v>
      </c>
      <c r="H1386" s="684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8243</v>
      </c>
      <c r="Q1386" s="165" t="s">
        <v>8243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12391</v>
      </c>
      <c r="B1387" s="94">
        <v>1341</v>
      </c>
      <c r="C1387" s="165" t="s">
        <v>1232</v>
      </c>
      <c r="D1387" s="165">
        <v>4</v>
      </c>
      <c r="E1387" s="165" t="s">
        <v>12390</v>
      </c>
      <c r="F1387" s="165" t="s">
        <v>5316</v>
      </c>
      <c r="G1387" s="165"/>
      <c r="H1387" s="684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5580</v>
      </c>
      <c r="B1388" s="94">
        <v>1342</v>
      </c>
      <c r="C1388" s="165" t="s">
        <v>1232</v>
      </c>
      <c r="D1388" s="165">
        <v>5</v>
      </c>
      <c r="E1388" s="165" t="s">
        <v>12393</v>
      </c>
      <c r="F1388" s="165" t="s">
        <v>5315</v>
      </c>
      <c r="G1388" s="165"/>
      <c r="H1388" s="684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12396</v>
      </c>
      <c r="Q1388" s="165" t="s">
        <v>12396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12398</v>
      </c>
      <c r="B1389" s="94">
        <v>1343</v>
      </c>
      <c r="C1389" s="165" t="s">
        <v>1232</v>
      </c>
      <c r="D1389" s="165">
        <v>6</v>
      </c>
      <c r="E1389" s="165" t="s">
        <v>12397</v>
      </c>
      <c r="F1389" s="165" t="s">
        <v>5314</v>
      </c>
      <c r="G1389" s="165"/>
      <c r="H1389" s="684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12400</v>
      </c>
      <c r="Q1389" s="165" t="s">
        <v>12400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8256</v>
      </c>
      <c r="B1390" s="94">
        <v>1344</v>
      </c>
      <c r="C1390" s="165" t="s">
        <v>4283</v>
      </c>
      <c r="D1390" s="165">
        <v>1</v>
      </c>
      <c r="E1390" s="165" t="s">
        <v>12466</v>
      </c>
      <c r="F1390" s="165" t="s">
        <v>5513</v>
      </c>
      <c r="G1390" s="165"/>
      <c r="H1390" s="684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8269</v>
      </c>
      <c r="Q1390" s="165" t="s">
        <v>8269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8256</v>
      </c>
      <c r="B1391" s="94">
        <v>1345</v>
      </c>
      <c r="C1391" s="165" t="s">
        <v>4283</v>
      </c>
      <c r="D1391" s="165">
        <v>2</v>
      </c>
      <c r="E1391" s="165" t="s">
        <v>12468</v>
      </c>
      <c r="F1391" s="165" t="s">
        <v>5514</v>
      </c>
      <c r="G1391" s="165"/>
      <c r="H1391" s="684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12352</v>
      </c>
      <c r="Q1391" s="165" t="s">
        <v>12352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8256</v>
      </c>
      <c r="B1392" s="94">
        <v>1346</v>
      </c>
      <c r="C1392" s="165" t="s">
        <v>4283</v>
      </c>
      <c r="D1392" s="165">
        <v>3</v>
      </c>
      <c r="E1392" s="165" t="s">
        <v>12469</v>
      </c>
      <c r="F1392" s="165" t="s">
        <v>5515</v>
      </c>
      <c r="G1392" s="165"/>
      <c r="H1392" s="684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12355</v>
      </c>
      <c r="Q1392" s="165" t="s">
        <v>12355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8256</v>
      </c>
      <c r="B1393" s="94">
        <v>1347</v>
      </c>
      <c r="C1393" s="165" t="s">
        <v>4283</v>
      </c>
      <c r="D1393" s="165">
        <v>4</v>
      </c>
      <c r="E1393" s="165" t="s">
        <v>12470</v>
      </c>
      <c r="F1393" s="165" t="s">
        <v>5437</v>
      </c>
      <c r="G1393" s="165"/>
      <c r="H1393" s="684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5437</v>
      </c>
      <c r="Q1393" s="165" t="s">
        <v>5437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8256</v>
      </c>
      <c r="B1394" s="94">
        <v>1348</v>
      </c>
      <c r="C1394" s="165" t="s">
        <v>4283</v>
      </c>
      <c r="D1394" s="165">
        <v>5</v>
      </c>
      <c r="E1394" s="165" t="s">
        <v>12471</v>
      </c>
      <c r="F1394" s="165" t="s">
        <v>12375</v>
      </c>
      <c r="G1394" s="165"/>
      <c r="H1394" s="684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11558</v>
      </c>
      <c r="Q1394" s="165" t="s">
        <v>12375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8256</v>
      </c>
      <c r="B1395" s="94">
        <v>1349</v>
      </c>
      <c r="C1395" s="165" t="s">
        <v>4283</v>
      </c>
      <c r="D1395" s="165">
        <v>6</v>
      </c>
      <c r="E1395" s="165" t="s">
        <v>12472</v>
      </c>
      <c r="F1395" s="165" t="s">
        <v>11658</v>
      </c>
      <c r="G1395" s="165"/>
      <c r="H1395" s="684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13578</v>
      </c>
      <c r="Q1395" s="165" t="s">
        <v>11658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8256</v>
      </c>
      <c r="B1396" s="94">
        <v>1350</v>
      </c>
      <c r="C1396" s="165" t="s">
        <v>4283</v>
      </c>
      <c r="D1396" s="165">
        <v>7</v>
      </c>
      <c r="E1396" s="165" t="s">
        <v>12473</v>
      </c>
      <c r="F1396" s="165" t="s">
        <v>12381</v>
      </c>
      <c r="G1396" s="165"/>
      <c r="H1396" s="684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13620</v>
      </c>
      <c r="Q1396" s="165" t="s">
        <v>12381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8256</v>
      </c>
      <c r="B1397" s="94">
        <v>1351</v>
      </c>
      <c r="C1397" s="165" t="s">
        <v>4283</v>
      </c>
      <c r="D1397" s="165">
        <v>8</v>
      </c>
      <c r="E1397" s="165" t="s">
        <v>12474</v>
      </c>
      <c r="F1397" s="165" t="s">
        <v>12476</v>
      </c>
      <c r="G1397" s="165"/>
      <c r="H1397" s="684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13734</v>
      </c>
      <c r="Q1397" s="165" t="s">
        <v>12476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8267</v>
      </c>
      <c r="B1398" s="94">
        <v>1352</v>
      </c>
      <c r="C1398" s="165" t="s">
        <v>5209</v>
      </c>
      <c r="D1398" s="165"/>
      <c r="E1398" s="165" t="s">
        <v>12484</v>
      </c>
      <c r="F1398" s="165" t="s">
        <v>5450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12479</v>
      </c>
      <c r="Q1398" s="165" t="s">
        <v>12479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8267</v>
      </c>
      <c r="B1399" s="94">
        <v>1353</v>
      </c>
      <c r="C1399" s="165" t="s">
        <v>3955</v>
      </c>
      <c r="D1399" s="165">
        <v>1</v>
      </c>
      <c r="E1399" s="165" t="s">
        <v>12571</v>
      </c>
      <c r="F1399" s="165" t="s">
        <v>4672</v>
      </c>
      <c r="G1399" s="165"/>
      <c r="H1399" s="684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8267</v>
      </c>
      <c r="B1400" s="94">
        <v>1354</v>
      </c>
      <c r="C1400" s="165" t="s">
        <v>3955</v>
      </c>
      <c r="D1400" s="165">
        <v>2</v>
      </c>
      <c r="E1400" s="165" t="s">
        <v>12572</v>
      </c>
      <c r="F1400" s="165" t="s">
        <v>12580</v>
      </c>
      <c r="G1400" s="165"/>
      <c r="H1400" s="684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12580</v>
      </c>
      <c r="Q1400" s="165" t="s">
        <v>12580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8267</v>
      </c>
      <c r="B1401" s="94">
        <v>1355</v>
      </c>
      <c r="C1401" s="165" t="s">
        <v>3955</v>
      </c>
      <c r="D1401" s="165">
        <v>3</v>
      </c>
      <c r="E1401" s="165" t="s">
        <v>12573</v>
      </c>
      <c r="F1401" s="165" t="s">
        <v>11522</v>
      </c>
      <c r="G1401" s="165"/>
      <c r="H1401" s="684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11522</v>
      </c>
      <c r="Q1401" s="165" t="s">
        <v>11522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8267</v>
      </c>
      <c r="B1402" s="94">
        <v>1356</v>
      </c>
      <c r="C1402" s="165" t="s">
        <v>3955</v>
      </c>
      <c r="D1402" s="165">
        <v>4</v>
      </c>
      <c r="E1402" s="165" t="s">
        <v>12574</v>
      </c>
      <c r="F1402" s="165" t="s">
        <v>12585</v>
      </c>
      <c r="G1402" s="165"/>
      <c r="H1402" s="684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12585</v>
      </c>
      <c r="Q1402" s="165" t="s">
        <v>12585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8267</v>
      </c>
      <c r="B1403" s="94">
        <v>1357</v>
      </c>
      <c r="C1403" s="165" t="s">
        <v>3955</v>
      </c>
      <c r="D1403" s="165">
        <v>5</v>
      </c>
      <c r="E1403" s="165" t="s">
        <v>12575</v>
      </c>
      <c r="F1403" s="165" t="s">
        <v>12583</v>
      </c>
      <c r="G1403" s="165"/>
      <c r="H1403" s="684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12419</v>
      </c>
      <c r="Q1403" s="165" t="s">
        <v>12583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8267</v>
      </c>
      <c r="B1404" s="94">
        <v>1358</v>
      </c>
      <c r="C1404" s="165" t="s">
        <v>3955</v>
      </c>
      <c r="D1404" s="165">
        <v>6</v>
      </c>
      <c r="E1404" s="165" t="s">
        <v>12576</v>
      </c>
      <c r="F1404" s="165" t="s">
        <v>12586</v>
      </c>
      <c r="G1404" s="165"/>
      <c r="H1404" s="684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12421</v>
      </c>
      <c r="Q1404" s="165" t="s">
        <v>12586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8267</v>
      </c>
      <c r="B1405" s="94">
        <v>1359</v>
      </c>
      <c r="C1405" s="165" t="s">
        <v>3955</v>
      </c>
      <c r="D1405" s="165">
        <v>7</v>
      </c>
      <c r="E1405" s="165" t="s">
        <v>12577</v>
      </c>
      <c r="F1405" s="165" t="s">
        <v>12581</v>
      </c>
      <c r="G1405" s="165"/>
      <c r="H1405" s="684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13707</v>
      </c>
      <c r="Q1405" s="165" t="s">
        <v>12581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8267</v>
      </c>
      <c r="B1406" s="94">
        <v>1360</v>
      </c>
      <c r="C1406" s="165" t="s">
        <v>3955</v>
      </c>
      <c r="D1406" s="165">
        <v>8</v>
      </c>
      <c r="E1406" s="165" t="s">
        <v>12578</v>
      </c>
      <c r="F1406" s="165" t="s">
        <v>12582</v>
      </c>
      <c r="G1406" s="165"/>
      <c r="H1406" s="684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13809</v>
      </c>
      <c r="Q1406" s="165" t="s">
        <v>12582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8276</v>
      </c>
      <c r="B1407" s="94">
        <v>1361</v>
      </c>
      <c r="C1407" s="165" t="s">
        <v>4272</v>
      </c>
      <c r="D1407" s="165">
        <v>5</v>
      </c>
      <c r="E1407" s="165" t="s">
        <v>12519</v>
      </c>
      <c r="F1407" s="165" t="s">
        <v>12520</v>
      </c>
      <c r="G1407" s="165"/>
      <c r="H1407" s="684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12521</v>
      </c>
      <c r="Q1407" s="165" t="s">
        <v>12521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8276</v>
      </c>
      <c r="B1408" s="94">
        <v>1362</v>
      </c>
      <c r="C1408" s="165" t="s">
        <v>4272</v>
      </c>
      <c r="D1408" s="165">
        <v>6</v>
      </c>
      <c r="E1408" s="165" t="s">
        <v>12522</v>
      </c>
      <c r="F1408" s="165" t="s">
        <v>12525</v>
      </c>
      <c r="G1408" s="165"/>
      <c r="H1408" s="684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12525</v>
      </c>
      <c r="Q1408" s="165" t="s">
        <v>12525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8276</v>
      </c>
      <c r="B1409" s="94">
        <v>1363</v>
      </c>
      <c r="C1409" s="165" t="s">
        <v>4272</v>
      </c>
      <c r="D1409" s="165">
        <v>7</v>
      </c>
      <c r="E1409" s="165" t="s">
        <v>12523</v>
      </c>
      <c r="F1409" s="165" t="s">
        <v>12526</v>
      </c>
      <c r="G1409" s="165"/>
      <c r="H1409" s="684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12526</v>
      </c>
      <c r="Q1409" s="165" t="s">
        <v>12526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8276</v>
      </c>
      <c r="B1410" s="94">
        <v>1364</v>
      </c>
      <c r="C1410" s="165" t="s">
        <v>4272</v>
      </c>
      <c r="D1410" s="165">
        <v>8</v>
      </c>
      <c r="E1410" s="165" t="s">
        <v>12524</v>
      </c>
      <c r="F1410" s="165" t="s">
        <v>12527</v>
      </c>
      <c r="G1410" s="165"/>
      <c r="H1410" s="684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12528</v>
      </c>
      <c r="Q1410" s="165" t="s">
        <v>12528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12600</v>
      </c>
      <c r="B1411" s="94">
        <v>1365</v>
      </c>
      <c r="C1411" s="165" t="s">
        <v>4518</v>
      </c>
      <c r="D1411" s="165">
        <v>1</v>
      </c>
      <c r="E1411" s="165" t="s">
        <v>12602</v>
      </c>
      <c r="F1411" s="165" t="s">
        <v>5434</v>
      </c>
      <c r="G1411" s="165"/>
      <c r="H1411" s="684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12612</v>
      </c>
      <c r="Q1411" s="165" t="s">
        <v>12612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12600</v>
      </c>
      <c r="B1412" s="94">
        <v>1366</v>
      </c>
      <c r="C1412" s="165" t="s">
        <v>4518</v>
      </c>
      <c r="D1412" s="165">
        <v>2</v>
      </c>
      <c r="E1412" s="165" t="s">
        <v>12603</v>
      </c>
      <c r="F1412" s="165" t="s">
        <v>5435</v>
      </c>
      <c r="G1412" s="165"/>
      <c r="H1412" s="684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8330</v>
      </c>
      <c r="Q1412" s="165" t="s">
        <v>8330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12600</v>
      </c>
      <c r="B1413" s="94">
        <v>1367</v>
      </c>
      <c r="C1413" s="165" t="s">
        <v>4518</v>
      </c>
      <c r="D1413" s="165">
        <v>3</v>
      </c>
      <c r="E1413" s="165" t="s">
        <v>12604</v>
      </c>
      <c r="F1413" s="165" t="s">
        <v>5436</v>
      </c>
      <c r="G1413" s="165"/>
      <c r="H1413" s="684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5436</v>
      </c>
      <c r="Q1413" s="165" t="s">
        <v>5436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12600</v>
      </c>
      <c r="B1414" s="94">
        <v>1368</v>
      </c>
      <c r="C1414" s="165" t="s">
        <v>4518</v>
      </c>
      <c r="D1414" s="165">
        <v>4</v>
      </c>
      <c r="E1414" s="165" t="s">
        <v>12605</v>
      </c>
      <c r="F1414" s="165" t="s">
        <v>5437</v>
      </c>
      <c r="G1414" s="165"/>
      <c r="H1414" s="684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5437</v>
      </c>
      <c r="Q1414" s="165" t="s">
        <v>5437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12600</v>
      </c>
      <c r="B1415" s="94">
        <v>1369</v>
      </c>
      <c r="C1415" s="165" t="s">
        <v>4518</v>
      </c>
      <c r="D1415" s="165">
        <v>5</v>
      </c>
      <c r="E1415" s="165" t="s">
        <v>12606</v>
      </c>
      <c r="F1415" s="165" t="s">
        <v>5438</v>
      </c>
      <c r="G1415" s="165"/>
      <c r="H1415" s="684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13537</v>
      </c>
      <c r="Q1415" s="165" t="s">
        <v>13538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12600</v>
      </c>
      <c r="B1416" s="94">
        <v>1370</v>
      </c>
      <c r="C1416" s="165" t="s">
        <v>4518</v>
      </c>
      <c r="D1416" s="165">
        <v>6</v>
      </c>
      <c r="E1416" s="165" t="s">
        <v>12607</v>
      </c>
      <c r="F1416" s="165" t="s">
        <v>12379</v>
      </c>
      <c r="G1416" s="165"/>
      <c r="H1416" s="684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13592</v>
      </c>
      <c r="Q1416" s="165" t="s">
        <v>13593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12600</v>
      </c>
      <c r="B1417" s="94">
        <v>1371</v>
      </c>
      <c r="C1417" s="165" t="s">
        <v>4518</v>
      </c>
      <c r="D1417" s="165">
        <v>7</v>
      </c>
      <c r="E1417" s="165" t="s">
        <v>12608</v>
      </c>
      <c r="F1417" s="165" t="s">
        <v>12382</v>
      </c>
      <c r="G1417" s="165"/>
      <c r="H1417" s="684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13659</v>
      </c>
      <c r="Q1417" s="165" t="s">
        <v>13673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12600</v>
      </c>
      <c r="B1418" s="94">
        <v>1372</v>
      </c>
      <c r="C1418" s="165" t="s">
        <v>4518</v>
      </c>
      <c r="D1418" s="165">
        <v>8</v>
      </c>
      <c r="E1418" s="165" t="s">
        <v>12609</v>
      </c>
      <c r="F1418" s="165" t="s">
        <v>12476</v>
      </c>
      <c r="G1418" s="165"/>
      <c r="H1418" s="684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13734</v>
      </c>
      <c r="Q1418" s="165" t="s">
        <v>12476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8303</v>
      </c>
      <c r="B1419" s="94">
        <v>1373</v>
      </c>
      <c r="C1419" s="165" t="s">
        <v>4256</v>
      </c>
      <c r="D1419" s="165">
        <v>1</v>
      </c>
      <c r="E1419" s="165" t="s">
        <v>12616</v>
      </c>
      <c r="F1419" s="165" t="s">
        <v>5485</v>
      </c>
      <c r="G1419" s="165"/>
      <c r="H1419" s="684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12612</v>
      </c>
      <c r="Q1419" s="165" t="s">
        <v>12612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8303</v>
      </c>
      <c r="B1420" s="94">
        <v>1374</v>
      </c>
      <c r="C1420" s="165" t="s">
        <v>4256</v>
      </c>
      <c r="D1420" s="165">
        <v>2</v>
      </c>
      <c r="E1420" s="165" t="s">
        <v>12619</v>
      </c>
      <c r="F1420" s="165" t="s">
        <v>5486</v>
      </c>
      <c r="G1420" s="165"/>
      <c r="H1420" s="684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5486</v>
      </c>
      <c r="Q1420" s="165" t="s">
        <v>5486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8303</v>
      </c>
      <c r="B1421" s="94">
        <v>1375</v>
      </c>
      <c r="C1421" s="165" t="s">
        <v>4256</v>
      </c>
      <c r="D1421" s="165">
        <v>3</v>
      </c>
      <c r="E1421" s="165" t="s">
        <v>12620</v>
      </c>
      <c r="F1421" s="165" t="s">
        <v>5487</v>
      </c>
      <c r="G1421" s="165"/>
      <c r="H1421" s="684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12567</v>
      </c>
      <c r="Q1421" s="165" t="s">
        <v>12567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8303</v>
      </c>
      <c r="B1422" s="94">
        <v>1376</v>
      </c>
      <c r="C1422" s="165" t="s">
        <v>4256</v>
      </c>
      <c r="D1422" s="165">
        <v>4</v>
      </c>
      <c r="E1422" s="165" t="s">
        <v>12621</v>
      </c>
      <c r="F1422" s="165" t="s">
        <v>5488</v>
      </c>
      <c r="G1422" s="165"/>
      <c r="H1422" s="684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12568</v>
      </c>
      <c r="Q1422" s="165" t="s">
        <v>12568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8303</v>
      </c>
      <c r="B1423" s="94">
        <v>1377</v>
      </c>
      <c r="C1423" s="165" t="s">
        <v>4256</v>
      </c>
      <c r="D1423" s="165">
        <v>5</v>
      </c>
      <c r="E1423" s="165" t="s">
        <v>12624</v>
      </c>
      <c r="F1423" s="165" t="s">
        <v>5489</v>
      </c>
      <c r="G1423" s="165"/>
      <c r="H1423" s="684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13548</v>
      </c>
      <c r="Q1423" s="165" t="s">
        <v>5489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8303</v>
      </c>
      <c r="B1424" s="94">
        <v>1378</v>
      </c>
      <c r="C1424" s="165" t="s">
        <v>4256</v>
      </c>
      <c r="D1424" s="165">
        <v>6</v>
      </c>
      <c r="E1424" s="165" t="s">
        <v>12617</v>
      </c>
      <c r="F1424" s="165" t="s">
        <v>12626</v>
      </c>
      <c r="G1424" s="165"/>
      <c r="H1424" s="684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12421</v>
      </c>
      <c r="Q1424" s="165" t="s">
        <v>13643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8303</v>
      </c>
      <c r="B1425" s="94">
        <v>1379</v>
      </c>
      <c r="C1425" s="165" t="s">
        <v>4256</v>
      </c>
      <c r="D1425" s="165">
        <v>7</v>
      </c>
      <c r="E1425" s="165" t="s">
        <v>12618</v>
      </c>
      <c r="F1425" s="165" t="s">
        <v>12627</v>
      </c>
      <c r="G1425" s="165"/>
      <c r="H1425" s="684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13707</v>
      </c>
      <c r="Q1425" s="165" t="s">
        <v>13712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8303</v>
      </c>
      <c r="B1426" s="94">
        <v>1380</v>
      </c>
      <c r="C1426" s="165" t="s">
        <v>4256</v>
      </c>
      <c r="D1426" s="165">
        <v>8</v>
      </c>
      <c r="E1426" s="165" t="s">
        <v>12628</v>
      </c>
      <c r="F1426" s="165" t="s">
        <v>12629</v>
      </c>
      <c r="G1426" s="165"/>
      <c r="H1426" s="684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13808</v>
      </c>
      <c r="Q1426" s="165" t="s">
        <v>12629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12587</v>
      </c>
      <c r="B1427" s="94">
        <v>1381</v>
      </c>
      <c r="C1427" s="165" t="s">
        <v>4531</v>
      </c>
      <c r="D1427" s="165">
        <v>1</v>
      </c>
      <c r="E1427" s="165" t="s">
        <v>12589</v>
      </c>
      <c r="F1427" s="165" t="s">
        <v>12580</v>
      </c>
      <c r="G1427" s="165"/>
      <c r="H1427" s="684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12396</v>
      </c>
      <c r="Q1427" s="165" t="s">
        <v>12396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12587</v>
      </c>
      <c r="B1428" s="94">
        <v>1382</v>
      </c>
      <c r="C1428" s="165" t="s">
        <v>4531</v>
      </c>
      <c r="D1428" s="165">
        <v>2</v>
      </c>
      <c r="E1428" s="165" t="s">
        <v>12590</v>
      </c>
      <c r="F1428" s="165" t="s">
        <v>11522</v>
      </c>
      <c r="G1428" s="165"/>
      <c r="H1428" s="684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11522</v>
      </c>
      <c r="Q1428" s="165" t="s">
        <v>11522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12587</v>
      </c>
      <c r="B1429" s="94">
        <v>1383</v>
      </c>
      <c r="C1429" s="165" t="s">
        <v>4531</v>
      </c>
      <c r="D1429" s="165">
        <v>3</v>
      </c>
      <c r="E1429" s="165" t="s">
        <v>12591</v>
      </c>
      <c r="F1429" s="165" t="s">
        <v>12585</v>
      </c>
      <c r="G1429" s="165"/>
      <c r="H1429" s="684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12585</v>
      </c>
      <c r="Q1429" s="165" t="s">
        <v>12585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12587</v>
      </c>
      <c r="B1430" s="94">
        <v>1384</v>
      </c>
      <c r="C1430" s="165" t="s">
        <v>4531</v>
      </c>
      <c r="D1430" s="165">
        <v>4</v>
      </c>
      <c r="E1430" s="165" t="s">
        <v>12592</v>
      </c>
      <c r="F1430" s="165" t="s">
        <v>12583</v>
      </c>
      <c r="G1430" s="165"/>
      <c r="H1430" s="684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13580</v>
      </c>
      <c r="Q1430" s="165" t="s">
        <v>12583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12587</v>
      </c>
      <c r="B1431" s="94">
        <v>1385</v>
      </c>
      <c r="C1431" s="165" t="s">
        <v>4531</v>
      </c>
      <c r="D1431" s="165">
        <v>5</v>
      </c>
      <c r="E1431" s="165" t="s">
        <v>12593</v>
      </c>
      <c r="F1431" s="165" t="s">
        <v>12586</v>
      </c>
      <c r="G1431" s="165"/>
      <c r="H1431" s="684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12421</v>
      </c>
      <c r="Q1431" s="165" t="s">
        <v>13644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12587</v>
      </c>
      <c r="B1432" s="94">
        <v>1386</v>
      </c>
      <c r="C1432" s="165" t="s">
        <v>4531</v>
      </c>
      <c r="D1432" s="165">
        <v>6</v>
      </c>
      <c r="E1432" s="165" t="s">
        <v>12594</v>
      </c>
      <c r="F1432" s="165" t="s">
        <v>12581</v>
      </c>
      <c r="G1432" s="165"/>
      <c r="H1432" s="684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13707</v>
      </c>
      <c r="Q1432" s="165" t="s">
        <v>13713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12587</v>
      </c>
      <c r="B1433" s="94">
        <v>1387</v>
      </c>
      <c r="C1433" s="165" t="s">
        <v>4531</v>
      </c>
      <c r="D1433" s="165">
        <v>7</v>
      </c>
      <c r="E1433" s="165" t="s">
        <v>12595</v>
      </c>
      <c r="F1433" s="165" t="s">
        <v>12582</v>
      </c>
      <c r="G1433" s="165"/>
      <c r="H1433" s="684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13809</v>
      </c>
      <c r="Q1433" s="165" t="s">
        <v>12582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12587</v>
      </c>
      <c r="B1434" s="94">
        <v>1388</v>
      </c>
      <c r="C1434" s="165" t="s">
        <v>4531</v>
      </c>
      <c r="D1434" s="165">
        <v>8</v>
      </c>
      <c r="E1434" s="165" t="s">
        <v>12596</v>
      </c>
      <c r="F1434" s="165" t="s">
        <v>12597</v>
      </c>
      <c r="G1434" s="165"/>
      <c r="H1434" s="684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11473</v>
      </c>
      <c r="B1435" s="94">
        <v>1389</v>
      </c>
      <c r="C1435" s="165" t="s">
        <v>4529</v>
      </c>
      <c r="D1435" s="165">
        <v>1</v>
      </c>
      <c r="E1435" s="165" t="s">
        <v>12535</v>
      </c>
      <c r="F1435" s="165" t="s">
        <v>5515</v>
      </c>
      <c r="G1435" s="165"/>
      <c r="H1435" s="684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12532</v>
      </c>
      <c r="Q1435" s="165" t="s">
        <v>12532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11473</v>
      </c>
      <c r="B1436" s="94">
        <v>1390</v>
      </c>
      <c r="C1436" s="165" t="s">
        <v>4529</v>
      </c>
      <c r="D1436" s="165">
        <v>2</v>
      </c>
      <c r="E1436" s="165" t="s">
        <v>12536</v>
      </c>
      <c r="F1436" s="165" t="s">
        <v>11528</v>
      </c>
      <c r="G1436" s="165"/>
      <c r="H1436" s="684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11528</v>
      </c>
      <c r="Q1436" s="165" t="s">
        <v>11528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11473</v>
      </c>
      <c r="B1437" s="94">
        <v>1391</v>
      </c>
      <c r="C1437" s="165" t="s">
        <v>4529</v>
      </c>
      <c r="D1437" s="165">
        <v>3</v>
      </c>
      <c r="E1437" s="165" t="s">
        <v>12537</v>
      </c>
      <c r="F1437" s="165" t="s">
        <v>12375</v>
      </c>
      <c r="G1437" s="165"/>
      <c r="H1437" s="684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11558</v>
      </c>
      <c r="Q1437" s="165" t="s">
        <v>13539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11473</v>
      </c>
      <c r="B1438" s="94">
        <v>1392</v>
      </c>
      <c r="C1438" s="165" t="s">
        <v>4529</v>
      </c>
      <c r="D1438" s="165">
        <v>4</v>
      </c>
      <c r="E1438" s="165" t="s">
        <v>12538</v>
      </c>
      <c r="F1438" s="165" t="s">
        <v>11658</v>
      </c>
      <c r="G1438" s="165"/>
      <c r="H1438" s="684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13582</v>
      </c>
      <c r="Q1438" s="165" t="s">
        <v>13583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11473</v>
      </c>
      <c r="B1439" s="94">
        <v>1393</v>
      </c>
      <c r="C1439" s="165" t="s">
        <v>4529</v>
      </c>
      <c r="D1439" s="165">
        <v>5</v>
      </c>
      <c r="E1439" s="165" t="s">
        <v>12539</v>
      </c>
      <c r="F1439" s="165" t="s">
        <v>12381</v>
      </c>
      <c r="G1439" s="165"/>
      <c r="H1439" s="684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13647</v>
      </c>
      <c r="Q1439" s="165" t="s">
        <v>12381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11473</v>
      </c>
      <c r="B1440" s="94">
        <v>1394</v>
      </c>
      <c r="C1440" s="165" t="s">
        <v>4529</v>
      </c>
      <c r="D1440" s="165">
        <v>6</v>
      </c>
      <c r="E1440" s="165" t="s">
        <v>12540</v>
      </c>
      <c r="F1440" s="165" t="s">
        <v>12544</v>
      </c>
      <c r="G1440" s="165"/>
      <c r="H1440" s="684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13707</v>
      </c>
      <c r="Q1440" s="165" t="s">
        <v>12544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11473</v>
      </c>
      <c r="B1441" s="94">
        <v>1395</v>
      </c>
      <c r="C1441" s="165" t="s">
        <v>4529</v>
      </c>
      <c r="D1441" s="165">
        <v>7</v>
      </c>
      <c r="E1441" s="165" t="s">
        <v>12541</v>
      </c>
      <c r="F1441" s="165" t="s">
        <v>12545</v>
      </c>
      <c r="G1441" s="165"/>
      <c r="H1441" s="684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11473</v>
      </c>
      <c r="B1442" s="94">
        <v>1396</v>
      </c>
      <c r="C1442" s="165" t="s">
        <v>4529</v>
      </c>
      <c r="D1442" s="165">
        <v>8</v>
      </c>
      <c r="E1442" s="165" t="s">
        <v>12542</v>
      </c>
      <c r="F1442" s="165" t="s">
        <v>12546</v>
      </c>
      <c r="G1442" s="165"/>
      <c r="H1442" s="684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5452</v>
      </c>
      <c r="B1443" s="94">
        <v>1397</v>
      </c>
      <c r="C1443" s="165" t="s">
        <v>4679</v>
      </c>
      <c r="D1443" s="165">
        <v>1</v>
      </c>
      <c r="E1443" s="165" t="s">
        <v>12414</v>
      </c>
      <c r="F1443" s="165" t="s">
        <v>11502</v>
      </c>
      <c r="G1443" s="165"/>
      <c r="H1443" s="684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11513</v>
      </c>
      <c r="Q1443" s="165" t="s">
        <v>11513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5452</v>
      </c>
      <c r="B1444" s="94">
        <v>1398</v>
      </c>
      <c r="C1444" s="165" t="s">
        <v>4679</v>
      </c>
      <c r="D1444" s="165">
        <v>2</v>
      </c>
      <c r="E1444" s="165" t="s">
        <v>12416</v>
      </c>
      <c r="F1444" s="165" t="s">
        <v>11566</v>
      </c>
      <c r="G1444" s="165"/>
      <c r="H1444" s="684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11566</v>
      </c>
      <c r="Q1444" s="165" t="s">
        <v>11566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5452</v>
      </c>
      <c r="B1445" s="94">
        <v>1399</v>
      </c>
      <c r="C1445" s="165" t="s">
        <v>4679</v>
      </c>
      <c r="D1445" s="165">
        <v>3</v>
      </c>
      <c r="E1445" s="165" t="s">
        <v>12418</v>
      </c>
      <c r="F1445" s="165" t="s">
        <v>12419</v>
      </c>
      <c r="G1445" s="165"/>
      <c r="H1445" s="684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13550</v>
      </c>
      <c r="Q1445" s="165" t="s">
        <v>13553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5452</v>
      </c>
      <c r="B1446" s="94">
        <v>1400</v>
      </c>
      <c r="C1446" s="165" t="s">
        <v>4679</v>
      </c>
      <c r="D1446" s="165">
        <v>4</v>
      </c>
      <c r="E1446" s="165" t="s">
        <v>12420</v>
      </c>
      <c r="F1446" s="165" t="s">
        <v>12421</v>
      </c>
      <c r="G1446" s="165"/>
      <c r="H1446" s="684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11692</v>
      </c>
      <c r="Q1446" s="165" t="s">
        <v>13617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5452</v>
      </c>
      <c r="B1447" s="94">
        <v>1401</v>
      </c>
      <c r="C1447" s="165" t="s">
        <v>4679</v>
      </c>
      <c r="D1447" s="165">
        <v>5</v>
      </c>
      <c r="E1447" s="165" t="s">
        <v>12422</v>
      </c>
      <c r="F1447" s="165" t="s">
        <v>12423</v>
      </c>
      <c r="G1447" s="165"/>
      <c r="H1447" s="684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13683</v>
      </c>
      <c r="Q1447" s="165" t="s">
        <v>12423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5452</v>
      </c>
      <c r="B1448" s="94">
        <v>1402</v>
      </c>
      <c r="C1448" s="165" t="s">
        <v>4679</v>
      </c>
      <c r="D1448" s="165">
        <v>6</v>
      </c>
      <c r="E1448" s="165" t="s">
        <v>12424</v>
      </c>
      <c r="F1448" s="165" t="s">
        <v>12425</v>
      </c>
      <c r="G1448" s="165"/>
      <c r="H1448" s="684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13776</v>
      </c>
      <c r="Q1448" s="165" t="s">
        <v>12425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5452</v>
      </c>
      <c r="B1449" s="94">
        <v>1403</v>
      </c>
      <c r="C1449" s="165" t="s">
        <v>4679</v>
      </c>
      <c r="D1449" s="165">
        <v>7</v>
      </c>
      <c r="E1449" s="165" t="s">
        <v>12426</v>
      </c>
      <c r="F1449" s="165" t="s">
        <v>12427</v>
      </c>
      <c r="G1449" s="165"/>
      <c r="H1449" s="684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5452</v>
      </c>
      <c r="B1450" s="94">
        <v>1404</v>
      </c>
      <c r="C1450" s="165" t="s">
        <v>4679</v>
      </c>
      <c r="D1450" s="165">
        <v>8</v>
      </c>
      <c r="E1450" s="165" t="s">
        <v>12428</v>
      </c>
      <c r="F1450" s="165" t="s">
        <v>12429</v>
      </c>
      <c r="G1450" s="165"/>
      <c r="H1450" s="684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5452</v>
      </c>
      <c r="B1451" s="94">
        <v>1405</v>
      </c>
      <c r="C1451" s="165" t="s">
        <v>4696</v>
      </c>
      <c r="D1451" s="165">
        <v>1</v>
      </c>
      <c r="E1451" s="165" t="s">
        <v>12432</v>
      </c>
      <c r="F1451" s="165" t="s">
        <v>11502</v>
      </c>
      <c r="G1451" s="165"/>
      <c r="H1451" s="684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11513</v>
      </c>
      <c r="Q1451" s="165" t="s">
        <v>11513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5452</v>
      </c>
      <c r="B1452" s="94">
        <v>1406</v>
      </c>
      <c r="C1452" s="165" t="s">
        <v>4696</v>
      </c>
      <c r="D1452" s="165">
        <v>2</v>
      </c>
      <c r="E1452" s="165" t="s">
        <v>12433</v>
      </c>
      <c r="F1452" s="165" t="s">
        <v>11566</v>
      </c>
      <c r="G1452" s="165"/>
      <c r="H1452" s="684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11566</v>
      </c>
      <c r="Q1452" s="165" t="s">
        <v>11566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5452</v>
      </c>
      <c r="B1453" s="94">
        <v>1407</v>
      </c>
      <c r="C1453" s="165" t="s">
        <v>4696</v>
      </c>
      <c r="D1453" s="165">
        <v>3</v>
      </c>
      <c r="E1453" s="165" t="s">
        <v>12434</v>
      </c>
      <c r="F1453" s="165" t="s">
        <v>12419</v>
      </c>
      <c r="G1453" s="165"/>
      <c r="H1453" s="684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13547</v>
      </c>
      <c r="Q1453" s="165" t="s">
        <v>13548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5452</v>
      </c>
      <c r="B1454" s="94">
        <v>1408</v>
      </c>
      <c r="C1454" s="165" t="s">
        <v>4696</v>
      </c>
      <c r="D1454" s="165">
        <v>4</v>
      </c>
      <c r="E1454" s="165" t="s">
        <v>12435</v>
      </c>
      <c r="F1454" s="165" t="s">
        <v>12421</v>
      </c>
      <c r="G1454" s="165"/>
      <c r="H1454" s="684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11692</v>
      </c>
      <c r="Q1454" s="165" t="s">
        <v>13616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5452</v>
      </c>
      <c r="B1455" s="94">
        <v>1409</v>
      </c>
      <c r="C1455" s="165" t="s">
        <v>4696</v>
      </c>
      <c r="D1455" s="165">
        <v>5</v>
      </c>
      <c r="E1455" s="165" t="s">
        <v>12436</v>
      </c>
      <c r="F1455" s="165" t="s">
        <v>12423</v>
      </c>
      <c r="G1455" s="165"/>
      <c r="H1455" s="684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13683</v>
      </c>
      <c r="Q1455" s="165" t="s">
        <v>12423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5452</v>
      </c>
      <c r="B1456" s="94">
        <v>1410</v>
      </c>
      <c r="C1456" s="165" t="s">
        <v>4696</v>
      </c>
      <c r="D1456" s="165">
        <v>6</v>
      </c>
      <c r="E1456" s="165" t="s">
        <v>12437</v>
      </c>
      <c r="F1456" s="165" t="s">
        <v>12425</v>
      </c>
      <c r="G1456" s="165"/>
      <c r="H1456" s="684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13776</v>
      </c>
      <c r="Q1456" s="165" t="s">
        <v>13792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5452</v>
      </c>
      <c r="B1457" s="94">
        <v>1411</v>
      </c>
      <c r="C1457" s="165" t="s">
        <v>4696</v>
      </c>
      <c r="D1457" s="165">
        <v>7</v>
      </c>
      <c r="E1457" s="165" t="s">
        <v>12438</v>
      </c>
      <c r="F1457" s="165" t="s">
        <v>12427</v>
      </c>
      <c r="G1457" s="165"/>
      <c r="H1457" s="684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5452</v>
      </c>
      <c r="B1458" s="94">
        <v>1412</v>
      </c>
      <c r="C1458" s="165" t="s">
        <v>4696</v>
      </c>
      <c r="D1458" s="165">
        <v>8</v>
      </c>
      <c r="E1458" s="165" t="s">
        <v>12439</v>
      </c>
      <c r="F1458" s="165" t="s">
        <v>12429</v>
      </c>
      <c r="G1458" s="165"/>
      <c r="H1458" s="684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12548</v>
      </c>
      <c r="B1459" s="94">
        <v>1413</v>
      </c>
      <c r="C1459" s="165" t="s">
        <v>4514</v>
      </c>
      <c r="D1459" s="165">
        <v>1</v>
      </c>
      <c r="E1459" s="165" t="s">
        <v>12550</v>
      </c>
      <c r="F1459" s="165" t="s">
        <v>5314</v>
      </c>
      <c r="G1459" s="165"/>
      <c r="H1459" s="559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12400</v>
      </c>
      <c r="Q1459" s="165" t="s">
        <v>12400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12548</v>
      </c>
      <c r="B1460" s="94">
        <v>1414</v>
      </c>
      <c r="C1460" s="165" t="s">
        <v>4514</v>
      </c>
      <c r="D1460" s="165">
        <v>2</v>
      </c>
      <c r="E1460" s="165" t="s">
        <v>12551</v>
      </c>
      <c r="F1460" s="165" t="s">
        <v>12556</v>
      </c>
      <c r="G1460" s="165"/>
      <c r="H1460" s="684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11602</v>
      </c>
      <c r="Q1460" s="165" t="s">
        <v>13534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12548</v>
      </c>
      <c r="B1461" s="94">
        <v>1415</v>
      </c>
      <c r="C1461" s="165" t="s">
        <v>4514</v>
      </c>
      <c r="D1461" s="165">
        <v>3</v>
      </c>
      <c r="E1461" s="165" t="s">
        <v>12557</v>
      </c>
      <c r="F1461" s="165" t="s">
        <v>11668</v>
      </c>
      <c r="G1461" s="165"/>
      <c r="H1461" s="559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11692</v>
      </c>
      <c r="Q1461" s="165" t="s">
        <v>13584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12548</v>
      </c>
      <c r="B1462" s="94">
        <v>1416</v>
      </c>
      <c r="C1462" s="165" t="s">
        <v>4514</v>
      </c>
      <c r="D1462" s="165">
        <v>4</v>
      </c>
      <c r="E1462" s="165" t="s">
        <v>12552</v>
      </c>
      <c r="F1462" s="165" t="s">
        <v>12560</v>
      </c>
      <c r="G1462" s="165"/>
      <c r="H1462" s="559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13659</v>
      </c>
      <c r="Q1462" s="165" t="s">
        <v>13669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12548</v>
      </c>
      <c r="B1463" s="94">
        <v>1417</v>
      </c>
      <c r="C1463" s="165" t="s">
        <v>4514</v>
      </c>
      <c r="D1463" s="165">
        <v>5</v>
      </c>
      <c r="E1463" s="165" t="s">
        <v>12553</v>
      </c>
      <c r="F1463" s="165" t="s">
        <v>12561</v>
      </c>
      <c r="G1463" s="165"/>
      <c r="H1463" s="559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13734</v>
      </c>
      <c r="Q1463" s="165" t="s">
        <v>12561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12548</v>
      </c>
      <c r="B1464" s="94">
        <v>1418</v>
      </c>
      <c r="C1464" s="165" t="s">
        <v>4514</v>
      </c>
      <c r="D1464" s="165">
        <v>6</v>
      </c>
      <c r="E1464" s="165" t="s">
        <v>12554</v>
      </c>
      <c r="F1464" s="165" t="s">
        <v>12562</v>
      </c>
      <c r="G1464" s="165"/>
      <c r="H1464" s="559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12548</v>
      </c>
      <c r="B1465" s="94">
        <v>1419</v>
      </c>
      <c r="C1465" s="165" t="s">
        <v>4514</v>
      </c>
      <c r="D1465" s="165">
        <v>7</v>
      </c>
      <c r="E1465" s="165" t="s">
        <v>12555</v>
      </c>
      <c r="F1465" s="165" t="s">
        <v>12563</v>
      </c>
      <c r="G1465" s="165"/>
      <c r="H1465" s="559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12548</v>
      </c>
      <c r="B1466" s="94">
        <v>1420</v>
      </c>
      <c r="C1466" s="165" t="s">
        <v>4514</v>
      </c>
      <c r="D1466" s="165">
        <v>8</v>
      </c>
      <c r="E1466" s="165" t="s">
        <v>12559</v>
      </c>
      <c r="F1466" s="165" t="s">
        <v>12564</v>
      </c>
      <c r="G1466" s="165"/>
      <c r="H1466" s="559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12630</v>
      </c>
      <c r="B1467" s="94">
        <v>1421</v>
      </c>
      <c r="C1467" s="165" t="s">
        <v>4540</v>
      </c>
      <c r="D1467" s="165">
        <v>1</v>
      </c>
      <c r="E1467" s="165" t="s">
        <v>12633</v>
      </c>
      <c r="F1467" s="165" t="s">
        <v>5347</v>
      </c>
      <c r="G1467" s="165"/>
      <c r="H1467" s="684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11531</v>
      </c>
      <c r="Q1467" s="165" t="s">
        <v>11531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12630</v>
      </c>
      <c r="B1468" s="94">
        <v>1422</v>
      </c>
      <c r="C1468" s="165" t="s">
        <v>4540</v>
      </c>
      <c r="D1468" s="165">
        <v>2</v>
      </c>
      <c r="E1468" s="165" t="s">
        <v>12634</v>
      </c>
      <c r="F1468" s="165" t="s">
        <v>12641</v>
      </c>
      <c r="G1468" s="165"/>
      <c r="H1468" s="684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11590</v>
      </c>
      <c r="Q1468" s="165" t="s">
        <v>13581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12630</v>
      </c>
      <c r="B1469" s="94">
        <v>1423</v>
      </c>
      <c r="C1469" s="165" t="s">
        <v>4540</v>
      </c>
      <c r="D1469" s="165">
        <v>3</v>
      </c>
      <c r="E1469" s="165" t="s">
        <v>12635</v>
      </c>
      <c r="F1469" s="165" t="s">
        <v>12642</v>
      </c>
      <c r="G1469" s="165"/>
      <c r="H1469" s="684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12419</v>
      </c>
      <c r="Q1469" s="165" t="s">
        <v>12642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12630</v>
      </c>
      <c r="B1470" s="94">
        <v>1424</v>
      </c>
      <c r="C1470" s="165" t="s">
        <v>4540</v>
      </c>
      <c r="D1470" s="165">
        <v>4</v>
      </c>
      <c r="E1470" s="165" t="s">
        <v>12636</v>
      </c>
      <c r="F1470" s="165" t="s">
        <v>5597</v>
      </c>
      <c r="G1470" s="165"/>
      <c r="H1470" s="684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12421</v>
      </c>
      <c r="Q1470" s="165" t="s">
        <v>13645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12630</v>
      </c>
      <c r="B1471" s="94">
        <v>1425</v>
      </c>
      <c r="C1471" s="165" t="s">
        <v>4540</v>
      </c>
      <c r="D1471" s="165">
        <v>5</v>
      </c>
      <c r="E1471" s="165" t="s">
        <v>12637</v>
      </c>
      <c r="F1471" s="165" t="s">
        <v>12644</v>
      </c>
      <c r="G1471" s="165"/>
      <c r="H1471" s="684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13714</v>
      </c>
      <c r="Q1471" s="165" t="s">
        <v>13715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12630</v>
      </c>
      <c r="B1472" s="94">
        <v>1426</v>
      </c>
      <c r="C1472" s="165" t="s">
        <v>4540</v>
      </c>
      <c r="D1472" s="165">
        <v>6</v>
      </c>
      <c r="E1472" s="165" t="s">
        <v>12638</v>
      </c>
      <c r="F1472" s="165" t="s">
        <v>12645</v>
      </c>
      <c r="G1472" s="165"/>
      <c r="H1472" s="684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13811</v>
      </c>
      <c r="Q1472" s="165" t="s">
        <v>12645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12630</v>
      </c>
      <c r="B1473" s="94">
        <v>1427</v>
      </c>
      <c r="C1473" s="165" t="s">
        <v>4540</v>
      </c>
      <c r="D1473" s="165">
        <v>7</v>
      </c>
      <c r="E1473" s="165" t="s">
        <v>12639</v>
      </c>
      <c r="F1473" s="165" t="s">
        <v>12646</v>
      </c>
      <c r="G1473" s="165"/>
      <c r="H1473" s="684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12630</v>
      </c>
      <c r="B1474" s="94">
        <v>1428</v>
      </c>
      <c r="C1474" s="165" t="s">
        <v>4540</v>
      </c>
      <c r="D1474" s="165">
        <v>8</v>
      </c>
      <c r="E1474" s="165" t="s">
        <v>12640</v>
      </c>
      <c r="F1474" s="165" t="s">
        <v>12647</v>
      </c>
      <c r="G1474" s="165"/>
      <c r="H1474" s="684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12357</v>
      </c>
      <c r="B1475" s="94">
        <v>1429</v>
      </c>
      <c r="C1475" s="165" t="s">
        <v>4231</v>
      </c>
      <c r="D1475" s="165">
        <v>13</v>
      </c>
      <c r="E1475" s="165" t="s">
        <v>12358</v>
      </c>
      <c r="F1475" s="165" t="s">
        <v>12359</v>
      </c>
      <c r="G1475" s="165"/>
      <c r="H1475" s="684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11531</v>
      </c>
      <c r="Q1475" s="165" t="s">
        <v>11531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12357</v>
      </c>
      <c r="B1476" s="94">
        <v>1430</v>
      </c>
      <c r="C1476" s="165" t="s">
        <v>4231</v>
      </c>
      <c r="D1476" s="165">
        <v>14</v>
      </c>
      <c r="E1476" s="165" t="s">
        <v>12360</v>
      </c>
      <c r="F1476" s="165" t="s">
        <v>11528</v>
      </c>
      <c r="G1476" s="165"/>
      <c r="H1476" s="684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11531</v>
      </c>
      <c r="Q1476" s="165" t="s">
        <v>11531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12357</v>
      </c>
      <c r="B1477" s="94">
        <v>1431</v>
      </c>
      <c r="C1477" s="165" t="s">
        <v>4231</v>
      </c>
      <c r="D1477" s="165">
        <v>15</v>
      </c>
      <c r="E1477" s="165" t="s">
        <v>12361</v>
      </c>
      <c r="F1477" s="165" t="s">
        <v>5437</v>
      </c>
      <c r="G1477" s="165"/>
      <c r="H1477" s="684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5437</v>
      </c>
      <c r="Q1477" s="165" t="s">
        <v>5437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12357</v>
      </c>
      <c r="B1478" s="94">
        <v>1432</v>
      </c>
      <c r="C1478" s="165" t="s">
        <v>4231</v>
      </c>
      <c r="D1478" s="165">
        <v>16</v>
      </c>
      <c r="E1478" s="165" t="s">
        <v>12362</v>
      </c>
      <c r="F1478" s="165" t="s">
        <v>12374</v>
      </c>
      <c r="G1478" s="165"/>
      <c r="H1478" s="684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11564</v>
      </c>
      <c r="Q1478" s="165" t="s">
        <v>11564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12357</v>
      </c>
      <c r="B1479" s="94">
        <v>1433</v>
      </c>
      <c r="C1479" s="165" t="s">
        <v>4231</v>
      </c>
      <c r="D1479" s="165">
        <v>17</v>
      </c>
      <c r="E1479" s="165" t="s">
        <v>12363</v>
      </c>
      <c r="F1479" s="165" t="s">
        <v>12375</v>
      </c>
      <c r="G1479" s="165"/>
      <c r="H1479" s="684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11558</v>
      </c>
      <c r="Q1479" s="165" t="s">
        <v>12375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12357</v>
      </c>
      <c r="B1480" s="94">
        <v>1434</v>
      </c>
      <c r="C1480" s="165" t="s">
        <v>4231</v>
      </c>
      <c r="D1480" s="165">
        <v>18</v>
      </c>
      <c r="E1480" s="165" t="s">
        <v>12364</v>
      </c>
      <c r="F1480" s="165" t="s">
        <v>5438</v>
      </c>
      <c r="G1480" s="165"/>
      <c r="H1480" s="684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11602</v>
      </c>
      <c r="Q1480" s="165" t="s">
        <v>13536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12357</v>
      </c>
      <c r="B1481" s="94">
        <v>1435</v>
      </c>
      <c r="C1481" s="165" t="s">
        <v>4231</v>
      </c>
      <c r="D1481" s="165">
        <v>19</v>
      </c>
      <c r="E1481" s="165" t="s">
        <v>12365</v>
      </c>
      <c r="F1481" s="165" t="s">
        <v>12377</v>
      </c>
      <c r="G1481" s="165"/>
      <c r="H1481" s="684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13546</v>
      </c>
      <c r="Q1481" s="165" t="s">
        <v>12377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12357</v>
      </c>
      <c r="B1482" s="94">
        <v>1436</v>
      </c>
      <c r="C1482" s="165" t="s">
        <v>4231</v>
      </c>
      <c r="D1482" s="165">
        <v>20</v>
      </c>
      <c r="E1482" s="165" t="s">
        <v>12366</v>
      </c>
      <c r="F1482" s="165" t="s">
        <v>11658</v>
      </c>
      <c r="G1482" s="165"/>
      <c r="H1482" s="684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12419</v>
      </c>
      <c r="Q1482" s="165" t="s">
        <v>11658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12357</v>
      </c>
      <c r="B1483" s="94">
        <v>1437</v>
      </c>
      <c r="C1483" s="165" t="s">
        <v>4231</v>
      </c>
      <c r="D1483" s="165">
        <v>21</v>
      </c>
      <c r="E1483" s="165" t="s">
        <v>12367</v>
      </c>
      <c r="F1483" s="165" t="s">
        <v>12379</v>
      </c>
      <c r="G1483" s="165"/>
      <c r="H1483" s="684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13585</v>
      </c>
      <c r="Q1483" s="165" t="s">
        <v>13585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12357</v>
      </c>
      <c r="B1484" s="94">
        <v>1438</v>
      </c>
      <c r="C1484" s="165" t="s">
        <v>4231</v>
      </c>
      <c r="D1484" s="165">
        <v>22</v>
      </c>
      <c r="E1484" s="165" t="s">
        <v>12368</v>
      </c>
      <c r="F1484" s="165" t="s">
        <v>12380</v>
      </c>
      <c r="G1484" s="165"/>
      <c r="H1484" s="684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11692</v>
      </c>
      <c r="Q1484" s="165" t="s">
        <v>13615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12357</v>
      </c>
      <c r="B1485" s="94">
        <v>1439</v>
      </c>
      <c r="C1485" s="165" t="s">
        <v>4231</v>
      </c>
      <c r="D1485" s="165">
        <v>23</v>
      </c>
      <c r="E1485" s="165" t="s">
        <v>12369</v>
      </c>
      <c r="F1485" s="165" t="s">
        <v>12381</v>
      </c>
      <c r="G1485" s="165"/>
      <c r="H1485" s="684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12421</v>
      </c>
      <c r="Q1485" s="165" t="s">
        <v>13646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12357</v>
      </c>
      <c r="B1486" s="94">
        <v>1440</v>
      </c>
      <c r="C1486" s="165" t="s">
        <v>4231</v>
      </c>
      <c r="D1486" s="165">
        <v>24</v>
      </c>
      <c r="E1486" s="165" t="s">
        <v>12370</v>
      </c>
      <c r="F1486" s="165" t="s">
        <v>12382</v>
      </c>
      <c r="G1486" s="165"/>
      <c r="H1486" s="684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13659</v>
      </c>
      <c r="Q1486" s="165" t="s">
        <v>13672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12445</v>
      </c>
      <c r="B1487" s="94">
        <v>1441</v>
      </c>
      <c r="C1487" s="165" t="s">
        <v>4202</v>
      </c>
      <c r="D1487" s="165">
        <v>1</v>
      </c>
      <c r="E1487" s="165" t="s">
        <v>12447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12463</v>
      </c>
      <c r="Q1487" s="165" t="s">
        <v>12463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12445</v>
      </c>
      <c r="B1488" s="94">
        <v>1442</v>
      </c>
      <c r="C1488" s="165" t="s">
        <v>4202</v>
      </c>
      <c r="D1488" s="165">
        <v>2</v>
      </c>
      <c r="E1488" s="165" t="s">
        <v>12449</v>
      </c>
      <c r="F1488" s="165" t="s">
        <v>5548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13550</v>
      </c>
      <c r="Q1488" s="165" t="s">
        <v>5548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12445</v>
      </c>
      <c r="B1489" s="94">
        <v>1443</v>
      </c>
      <c r="C1489" s="165" t="s">
        <v>4202</v>
      </c>
      <c r="D1489" s="165">
        <v>3</v>
      </c>
      <c r="E1489" s="165" t="s">
        <v>12450</v>
      </c>
      <c r="F1489" s="165" t="s">
        <v>5549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13597</v>
      </c>
      <c r="Q1489" s="165" t="s">
        <v>5549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12445</v>
      </c>
      <c r="B1490" s="94">
        <v>1444</v>
      </c>
      <c r="C1490" s="165" t="s">
        <v>4202</v>
      </c>
      <c r="D1490" s="165">
        <v>4</v>
      </c>
      <c r="E1490" s="165" t="s">
        <v>12451</v>
      </c>
      <c r="F1490" s="165" t="s">
        <v>12458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13683</v>
      </c>
      <c r="Q1490" s="165" t="s">
        <v>12458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12445</v>
      </c>
      <c r="B1491" s="94">
        <v>1445</v>
      </c>
      <c r="C1491" s="165" t="s">
        <v>4202</v>
      </c>
      <c r="D1491" s="165">
        <v>5</v>
      </c>
      <c r="E1491" s="165" t="s">
        <v>12452</v>
      </c>
      <c r="F1491" s="165" t="s">
        <v>12459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13778</v>
      </c>
      <c r="Q1491" s="165" t="s">
        <v>13777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12445</v>
      </c>
      <c r="B1492" s="94">
        <v>1446</v>
      </c>
      <c r="C1492" s="165" t="s">
        <v>4202</v>
      </c>
      <c r="D1492" s="165">
        <v>6</v>
      </c>
      <c r="E1492" s="165" t="s">
        <v>12453</v>
      </c>
      <c r="F1492" s="165" t="s">
        <v>12460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12445</v>
      </c>
      <c r="B1493" s="94">
        <v>1447</v>
      </c>
      <c r="C1493" s="165" t="s">
        <v>4202</v>
      </c>
      <c r="D1493" s="165">
        <v>7</v>
      </c>
      <c r="E1493" s="165" t="s">
        <v>12454</v>
      </c>
      <c r="F1493" s="165" t="s">
        <v>12462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12445</v>
      </c>
      <c r="B1494" s="94">
        <v>1448</v>
      </c>
      <c r="C1494" s="165" t="s">
        <v>4202</v>
      </c>
      <c r="D1494" s="165">
        <v>8</v>
      </c>
      <c r="E1494" s="165" t="s">
        <v>12455</v>
      </c>
      <c r="F1494" s="165" t="s">
        <v>12461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12463</v>
      </c>
      <c r="B1495" s="94">
        <v>1449</v>
      </c>
      <c r="C1495" s="165" t="s">
        <v>4001</v>
      </c>
      <c r="D1495" s="165">
        <v>1</v>
      </c>
      <c r="E1495" s="165" t="s">
        <v>12498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5351</v>
      </c>
      <c r="Q1495" s="165" t="s">
        <v>5351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12463</v>
      </c>
      <c r="B1496" s="94">
        <v>1450</v>
      </c>
      <c r="C1496" s="165" t="s">
        <v>4001</v>
      </c>
      <c r="D1496" s="165">
        <v>2</v>
      </c>
      <c r="E1496" s="165" t="s">
        <v>12500</v>
      </c>
      <c r="F1496" s="165" t="s">
        <v>5548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13545</v>
      </c>
      <c r="Q1496" s="165" t="s">
        <v>5548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12463</v>
      </c>
      <c r="B1497" s="94">
        <v>1451</v>
      </c>
      <c r="C1497" s="165" t="s">
        <v>4001</v>
      </c>
      <c r="D1497" s="165">
        <v>3</v>
      </c>
      <c r="E1497" s="165" t="s">
        <v>12501</v>
      </c>
      <c r="F1497" s="165" t="s">
        <v>5549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11692</v>
      </c>
      <c r="Q1497" s="165" t="s">
        <v>13596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12463</v>
      </c>
      <c r="B1498" s="94">
        <v>1452</v>
      </c>
      <c r="C1498" s="165" t="s">
        <v>4001</v>
      </c>
      <c r="D1498" s="165">
        <v>4</v>
      </c>
      <c r="E1498" s="165" t="s">
        <v>12502</v>
      </c>
      <c r="F1498" s="165" t="s">
        <v>12458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13692</v>
      </c>
      <c r="Q1498" s="165" t="s">
        <v>12458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12463</v>
      </c>
      <c r="B1499" s="94">
        <v>1453</v>
      </c>
      <c r="C1499" s="165" t="s">
        <v>4001</v>
      </c>
      <c r="D1499" s="165">
        <v>5</v>
      </c>
      <c r="E1499" s="165" t="s">
        <v>12503</v>
      </c>
      <c r="F1499" s="165" t="s">
        <v>12459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13789</v>
      </c>
      <c r="Q1499" s="165" t="s">
        <v>12459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12463</v>
      </c>
      <c r="B1500" s="94">
        <v>1454</v>
      </c>
      <c r="C1500" s="165" t="s">
        <v>4001</v>
      </c>
      <c r="D1500" s="165">
        <v>6</v>
      </c>
      <c r="E1500" s="165" t="s">
        <v>12504</v>
      </c>
      <c r="F1500" s="165" t="s">
        <v>12460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12463</v>
      </c>
      <c r="B1501" s="94">
        <v>1455</v>
      </c>
      <c r="C1501" s="165" t="s">
        <v>4001</v>
      </c>
      <c r="D1501" s="165">
        <v>7</v>
      </c>
      <c r="E1501" s="165" t="s">
        <v>12505</v>
      </c>
      <c r="F1501" s="165" t="s">
        <v>12462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12463</v>
      </c>
      <c r="B1502" s="94">
        <v>1456</v>
      </c>
      <c r="C1502" s="165" t="s">
        <v>4001</v>
      </c>
      <c r="D1502" s="165">
        <v>8</v>
      </c>
      <c r="E1502" s="165" t="s">
        <v>12506</v>
      </c>
      <c r="F1502" s="165" t="s">
        <v>12461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12463</v>
      </c>
      <c r="B1503" s="94">
        <v>1457</v>
      </c>
      <c r="C1503" s="165" t="s">
        <v>4001</v>
      </c>
      <c r="D1503" s="165">
        <v>1</v>
      </c>
      <c r="E1503" s="165" t="s">
        <v>12509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5351</v>
      </c>
      <c r="Q1503" s="165" t="s">
        <v>5351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12463</v>
      </c>
      <c r="B1504" s="94">
        <v>1458</v>
      </c>
      <c r="C1504" s="165" t="s">
        <v>4001</v>
      </c>
      <c r="D1504" s="165">
        <v>2</v>
      </c>
      <c r="E1504" s="165" t="s">
        <v>12510</v>
      </c>
      <c r="F1504" s="165" t="s">
        <v>5548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13545</v>
      </c>
      <c r="Q1504" s="165" t="s">
        <v>5548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12463</v>
      </c>
      <c r="B1505" s="94">
        <v>1459</v>
      </c>
      <c r="C1505" s="165" t="s">
        <v>4001</v>
      </c>
      <c r="D1505" s="165">
        <v>3</v>
      </c>
      <c r="E1505" s="165" t="s">
        <v>12511</v>
      </c>
      <c r="F1505" s="165" t="s">
        <v>5549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11692</v>
      </c>
      <c r="Q1505" s="165" t="s">
        <v>5549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12463</v>
      </c>
      <c r="B1506" s="94">
        <v>1460</v>
      </c>
      <c r="C1506" s="165" t="s">
        <v>4001</v>
      </c>
      <c r="D1506" s="165">
        <v>4</v>
      </c>
      <c r="E1506" s="165" t="s">
        <v>12512</v>
      </c>
      <c r="F1506" s="165" t="s">
        <v>12458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13683</v>
      </c>
      <c r="Q1506" s="165" t="s">
        <v>12458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12463</v>
      </c>
      <c r="B1507" s="94">
        <v>1461</v>
      </c>
      <c r="C1507" s="165" t="s">
        <v>4001</v>
      </c>
      <c r="D1507" s="165">
        <v>5</v>
      </c>
      <c r="E1507" s="165" t="s">
        <v>12513</v>
      </c>
      <c r="F1507" s="165" t="s">
        <v>12459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13788</v>
      </c>
      <c r="Q1507" s="165" t="s">
        <v>12459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12463</v>
      </c>
      <c r="B1508" s="94">
        <v>1462</v>
      </c>
      <c r="C1508" s="165" t="s">
        <v>4001</v>
      </c>
      <c r="D1508" s="165">
        <v>6</v>
      </c>
      <c r="E1508" s="165" t="s">
        <v>12514</v>
      </c>
      <c r="F1508" s="165" t="s">
        <v>12460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12463</v>
      </c>
      <c r="B1509" s="94">
        <v>1463</v>
      </c>
      <c r="C1509" s="165" t="s">
        <v>4001</v>
      </c>
      <c r="D1509" s="165">
        <v>7</v>
      </c>
      <c r="E1509" s="165" t="s">
        <v>12515</v>
      </c>
      <c r="F1509" s="165" t="s">
        <v>12462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12463</v>
      </c>
      <c r="B1510" s="94">
        <v>1464</v>
      </c>
      <c r="C1510" s="165" t="s">
        <v>4001</v>
      </c>
      <c r="D1510" s="165">
        <v>8</v>
      </c>
      <c r="E1510" s="165" t="s">
        <v>12516</v>
      </c>
      <c r="F1510" s="165" t="s">
        <v>12461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12463</v>
      </c>
      <c r="B1511" s="94">
        <v>1465</v>
      </c>
      <c r="C1511" s="165" t="s">
        <v>4001</v>
      </c>
      <c r="D1511" s="165"/>
      <c r="E1511" s="165" t="s">
        <v>12648</v>
      </c>
      <c r="F1511" s="165" t="s">
        <v>5351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5351</v>
      </c>
      <c r="Q1511" s="165" t="s">
        <v>5351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12649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13476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17944</v>
      </c>
      <c r="H1516" s="269" t="s">
        <v>4469</v>
      </c>
      <c r="I1516" s="269" t="s">
        <v>4448</v>
      </c>
      <c r="J1516" s="269" t="s">
        <v>4472</v>
      </c>
      <c r="K1516" s="269" t="s">
        <v>12315</v>
      </c>
      <c r="L1516" s="269" t="s">
        <v>13477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9" customFormat="1">
      <c r="A1517" s="674" t="s">
        <v>17460</v>
      </c>
      <c r="B1517" s="670"/>
      <c r="C1517" s="671" t="s">
        <v>456</v>
      </c>
      <c r="D1517" s="672">
        <v>5</v>
      </c>
      <c r="E1517" s="671" t="s">
        <v>5012</v>
      </c>
      <c r="F1517" s="669" t="s">
        <v>17461</v>
      </c>
      <c r="O1517" s="668">
        <f t="shared" ref="O1517" si="64">G1517+H1517+I1517+L1517-J1517-K1517</f>
        <v>0</v>
      </c>
      <c r="P1517" s="669" t="s">
        <v>17462</v>
      </c>
      <c r="Q1517" s="669" t="s">
        <v>17463</v>
      </c>
      <c r="R1517" s="671">
        <v>13230</v>
      </c>
      <c r="S1517" s="671">
        <v>13230</v>
      </c>
      <c r="T1517" s="671">
        <v>13230</v>
      </c>
      <c r="U1517" s="694">
        <f t="shared" ref="U1517:U1553" si="65">R1517-S1517</f>
        <v>0</v>
      </c>
    </row>
    <row r="1518" spans="1:23" s="669" customFormat="1">
      <c r="A1518" s="669" t="s">
        <v>12556</v>
      </c>
      <c r="B1518" s="670"/>
      <c r="C1518" s="671" t="s">
        <v>4095</v>
      </c>
      <c r="D1518" s="672">
        <v>22</v>
      </c>
      <c r="E1518" s="671" t="s">
        <v>5012</v>
      </c>
      <c r="F1518" s="669" t="s">
        <v>12556</v>
      </c>
      <c r="O1518" s="668">
        <f>G1518+H1518+I1518+L1518-J1518-K1518</f>
        <v>0</v>
      </c>
      <c r="P1518" s="669" t="str">
        <f t="shared" ref="P1518:P1553" si="66">F1518</f>
        <v>2019.01.10</v>
      </c>
      <c r="Q1518" s="669" t="str">
        <f>P1518</f>
        <v>2019.01.10</v>
      </c>
      <c r="R1518" s="692">
        <v>4410</v>
      </c>
      <c r="S1518" s="693">
        <v>4410</v>
      </c>
      <c r="T1518" s="693">
        <v>4410</v>
      </c>
      <c r="U1518" s="694">
        <f t="shared" si="65"/>
        <v>0</v>
      </c>
    </row>
    <row r="1519" spans="1:23" s="669" customFormat="1">
      <c r="A1519" s="669" t="s">
        <v>13478</v>
      </c>
      <c r="B1519" s="670"/>
      <c r="C1519" s="671" t="s">
        <v>13479</v>
      </c>
      <c r="D1519" s="672">
        <v>7</v>
      </c>
      <c r="E1519" s="671" t="s">
        <v>5012</v>
      </c>
      <c r="F1519" s="669" t="s">
        <v>12556</v>
      </c>
      <c r="O1519" s="668">
        <f>G1519+H1519+I1519-J1519-K1519-L1519</f>
        <v>0</v>
      </c>
      <c r="P1519" s="669" t="str">
        <f t="shared" si="66"/>
        <v>2019.01.10</v>
      </c>
      <c r="Q1519" s="669" t="str">
        <f>F1519</f>
        <v>2019.01.10</v>
      </c>
      <c r="R1519" s="692">
        <v>16380</v>
      </c>
      <c r="S1519" s="693">
        <v>16365</v>
      </c>
      <c r="T1519" s="693">
        <v>16365</v>
      </c>
      <c r="U1519" s="694">
        <f t="shared" si="65"/>
        <v>15</v>
      </c>
    </row>
    <row r="1520" spans="1:23" s="669" customFormat="1">
      <c r="A1520" s="669" t="s">
        <v>13480</v>
      </c>
      <c r="B1520" s="670"/>
      <c r="C1520" s="671" t="s">
        <v>4319</v>
      </c>
      <c r="D1520" s="672">
        <v>6</v>
      </c>
      <c r="E1520" s="671" t="s">
        <v>5012</v>
      </c>
      <c r="F1520" s="669" t="s">
        <v>13481</v>
      </c>
      <c r="O1520" s="668">
        <f t="shared" ref="O1520:O1526" si="67">G1520+H1520+I1520+L1520-J1520-K1520</f>
        <v>0</v>
      </c>
      <c r="P1520" s="669" t="str">
        <f t="shared" si="66"/>
        <v>2019.01.15</v>
      </c>
      <c r="Q1520" s="669" t="str">
        <f>F1520</f>
        <v>2019.01.15</v>
      </c>
      <c r="R1520" s="692">
        <v>13500</v>
      </c>
      <c r="S1520" s="693">
        <v>13485</v>
      </c>
      <c r="T1520" s="693">
        <v>13485</v>
      </c>
      <c r="U1520" s="694">
        <f t="shared" si="65"/>
        <v>15</v>
      </c>
    </row>
    <row r="1521" spans="1:21" s="669" customFormat="1">
      <c r="A1521" s="669" t="s">
        <v>5438</v>
      </c>
      <c r="B1521" s="670"/>
      <c r="C1521" s="671" t="s">
        <v>4095</v>
      </c>
      <c r="D1521" s="672">
        <v>23</v>
      </c>
      <c r="E1521" s="671" t="s">
        <v>5012</v>
      </c>
      <c r="F1521" s="669" t="s">
        <v>5438</v>
      </c>
      <c r="O1521" s="668">
        <f t="shared" si="67"/>
        <v>0</v>
      </c>
      <c r="P1521" s="669" t="str">
        <f t="shared" si="66"/>
        <v>2019.02.01</v>
      </c>
      <c r="Q1521" s="669" t="str">
        <f>P1521</f>
        <v>2019.02.01</v>
      </c>
      <c r="R1521" s="692">
        <v>4410</v>
      </c>
      <c r="S1521" s="693">
        <v>4410</v>
      </c>
      <c r="T1521" s="693">
        <v>4410</v>
      </c>
      <c r="U1521" s="694">
        <f t="shared" si="65"/>
        <v>0</v>
      </c>
    </row>
    <row r="1522" spans="1:21" s="669" customFormat="1">
      <c r="A1522" s="674" t="s">
        <v>17464</v>
      </c>
      <c r="B1522" s="670"/>
      <c r="C1522" s="671" t="s">
        <v>456</v>
      </c>
      <c r="D1522" s="672">
        <v>6</v>
      </c>
      <c r="E1522" s="671" t="s">
        <v>5012</v>
      </c>
      <c r="F1522" s="669" t="s">
        <v>11645</v>
      </c>
      <c r="O1522" s="668">
        <f t="shared" ref="O1522" si="68">G1522+H1522+I1522+L1522-J1522-K1522</f>
        <v>0</v>
      </c>
      <c r="P1522" s="669" t="s">
        <v>11645</v>
      </c>
      <c r="Q1522" s="669" t="s">
        <v>17465</v>
      </c>
      <c r="R1522" s="671">
        <v>13230</v>
      </c>
      <c r="S1522" s="671">
        <v>13230</v>
      </c>
      <c r="T1522" s="671">
        <v>13230</v>
      </c>
      <c r="U1522" s="694">
        <f t="shared" si="65"/>
        <v>0</v>
      </c>
    </row>
    <row r="1523" spans="1:21" s="669" customFormat="1">
      <c r="A1523" s="669" t="s">
        <v>11645</v>
      </c>
      <c r="B1523" s="670"/>
      <c r="C1523" s="671" t="s">
        <v>4095</v>
      </c>
      <c r="D1523" s="672">
        <v>24</v>
      </c>
      <c r="E1523" s="671" t="s">
        <v>5012</v>
      </c>
      <c r="F1523" s="669" t="s">
        <v>13482</v>
      </c>
      <c r="O1523" s="668">
        <f t="shared" si="67"/>
        <v>0</v>
      </c>
      <c r="P1523" s="669" t="str">
        <f t="shared" si="66"/>
        <v>2019.03.12</v>
      </c>
      <c r="Q1523" s="669" t="str">
        <f>P1523</f>
        <v>2019.03.12</v>
      </c>
      <c r="R1523" s="692">
        <v>4410</v>
      </c>
      <c r="S1523" s="693">
        <v>4410</v>
      </c>
      <c r="T1523" s="693">
        <v>4410</v>
      </c>
      <c r="U1523" s="694">
        <f t="shared" si="65"/>
        <v>0</v>
      </c>
    </row>
    <row r="1524" spans="1:21" s="669" customFormat="1">
      <c r="A1524" s="669" t="s">
        <v>13483</v>
      </c>
      <c r="B1524" s="670"/>
      <c r="C1524" s="671" t="s">
        <v>13484</v>
      </c>
      <c r="D1524" s="675" t="s">
        <v>13485</v>
      </c>
      <c r="E1524" s="671" t="s">
        <v>5012</v>
      </c>
      <c r="F1524" s="669" t="s">
        <v>5489</v>
      </c>
      <c r="O1524" s="668">
        <f t="shared" si="67"/>
        <v>0</v>
      </c>
      <c r="P1524" s="669" t="str">
        <f t="shared" si="66"/>
        <v>2019.03.15</v>
      </c>
      <c r="Q1524" s="669" t="str">
        <f>P1524</f>
        <v>2019.03.15</v>
      </c>
      <c r="R1524" s="692">
        <v>63000</v>
      </c>
      <c r="S1524" s="693">
        <v>63000</v>
      </c>
      <c r="T1524" s="693">
        <v>63000</v>
      </c>
      <c r="U1524" s="694">
        <f t="shared" si="65"/>
        <v>0</v>
      </c>
    </row>
    <row r="1525" spans="1:21" s="669" customFormat="1">
      <c r="A1525" s="669" t="s">
        <v>5489</v>
      </c>
      <c r="B1525" s="670"/>
      <c r="C1525" s="671" t="s">
        <v>4340</v>
      </c>
      <c r="D1525" s="672">
        <v>8</v>
      </c>
      <c r="E1525" s="671" t="s">
        <v>5012</v>
      </c>
      <c r="F1525" s="669" t="s">
        <v>5489</v>
      </c>
      <c r="O1525" s="668">
        <f t="shared" si="67"/>
        <v>0</v>
      </c>
      <c r="P1525" s="669" t="str">
        <f t="shared" si="66"/>
        <v>2019.03.15</v>
      </c>
      <c r="Q1525" s="669" t="str">
        <f>P1525</f>
        <v>2019.03.15</v>
      </c>
      <c r="R1525" s="692">
        <v>14175</v>
      </c>
      <c r="S1525" s="693">
        <v>14165</v>
      </c>
      <c r="T1525" s="693">
        <v>14165</v>
      </c>
      <c r="U1525" s="694">
        <f t="shared" si="65"/>
        <v>10</v>
      </c>
    </row>
    <row r="1526" spans="1:21" s="669" customFormat="1">
      <c r="A1526" s="669" t="s">
        <v>5583</v>
      </c>
      <c r="B1526" s="670"/>
      <c r="C1526" s="671" t="s">
        <v>447</v>
      </c>
      <c r="D1526" s="672">
        <v>3</v>
      </c>
      <c r="E1526" s="671" t="s">
        <v>5012</v>
      </c>
      <c r="F1526" s="669" t="s">
        <v>5583</v>
      </c>
      <c r="O1526" s="668">
        <f t="shared" si="67"/>
        <v>0</v>
      </c>
      <c r="P1526" s="669" t="str">
        <f t="shared" si="66"/>
        <v>2019.03.25</v>
      </c>
      <c r="Q1526" s="669" t="str">
        <f>P1526</f>
        <v>2019.03.25</v>
      </c>
      <c r="R1526" s="692">
        <v>14175</v>
      </c>
      <c r="S1526" s="693">
        <v>14165</v>
      </c>
      <c r="T1526" s="693">
        <v>14165</v>
      </c>
      <c r="U1526" s="694">
        <f t="shared" si="65"/>
        <v>10</v>
      </c>
    </row>
    <row r="1527" spans="1:21" s="669" customFormat="1">
      <c r="A1527" s="669" t="s">
        <v>11668</v>
      </c>
      <c r="B1527" s="670"/>
      <c r="C1527" s="671" t="s">
        <v>13479</v>
      </c>
      <c r="D1527" s="672">
        <v>8</v>
      </c>
      <c r="E1527" s="671" t="s">
        <v>5012</v>
      </c>
      <c r="F1527" s="669" t="s">
        <v>13486</v>
      </c>
      <c r="O1527" s="668">
        <f>G1527+H1527+I1527-J1527-K1527-L1527</f>
        <v>0</v>
      </c>
      <c r="P1527" s="669" t="str">
        <f t="shared" si="66"/>
        <v>2019.04.10</v>
      </c>
      <c r="Q1527" s="669" t="str">
        <f>F1527</f>
        <v>2019.04.10</v>
      </c>
      <c r="R1527" s="692">
        <v>16380</v>
      </c>
      <c r="S1527" s="693">
        <v>16365</v>
      </c>
      <c r="T1527" s="693">
        <v>16365</v>
      </c>
      <c r="U1527" s="694">
        <f t="shared" si="65"/>
        <v>15</v>
      </c>
    </row>
    <row r="1528" spans="1:21" s="669" customFormat="1">
      <c r="A1528" s="669" t="s">
        <v>11668</v>
      </c>
      <c r="B1528" s="670"/>
      <c r="C1528" s="671" t="s">
        <v>4095</v>
      </c>
      <c r="D1528" s="672">
        <v>1</v>
      </c>
      <c r="E1528" s="671" t="s">
        <v>5012</v>
      </c>
      <c r="F1528" s="669" t="s">
        <v>13487</v>
      </c>
      <c r="O1528" s="668">
        <f t="shared" ref="O1528:O1535" si="69">G1528+H1528+I1528+L1528-J1528-K1528</f>
        <v>0</v>
      </c>
      <c r="P1528" s="669" t="str">
        <f t="shared" si="66"/>
        <v>2019.04.10</v>
      </c>
      <c r="Q1528" s="669" t="str">
        <f>P1528</f>
        <v>2019.04.10</v>
      </c>
      <c r="R1528" s="692">
        <v>4410</v>
      </c>
      <c r="S1528" s="693">
        <v>4410</v>
      </c>
      <c r="T1528" s="693">
        <v>4410</v>
      </c>
      <c r="U1528" s="694">
        <f t="shared" si="65"/>
        <v>0</v>
      </c>
    </row>
    <row r="1529" spans="1:21" s="669" customFormat="1">
      <c r="A1529" s="669" t="s">
        <v>13488</v>
      </c>
      <c r="B1529" s="670"/>
      <c r="C1529" s="671" t="s">
        <v>4095</v>
      </c>
      <c r="D1529" s="672">
        <v>2</v>
      </c>
      <c r="E1529" s="671" t="s">
        <v>5012</v>
      </c>
      <c r="F1529" s="669" t="s">
        <v>13489</v>
      </c>
      <c r="O1529" s="668">
        <f t="shared" si="69"/>
        <v>0</v>
      </c>
      <c r="P1529" s="669" t="str">
        <f t="shared" si="66"/>
        <v>2019.05.15</v>
      </c>
      <c r="Q1529" s="669" t="str">
        <f>P1529</f>
        <v>2019.05.15</v>
      </c>
      <c r="R1529" s="692">
        <v>4410</v>
      </c>
      <c r="S1529" s="693">
        <v>4410</v>
      </c>
      <c r="T1529" s="693">
        <v>4410</v>
      </c>
      <c r="U1529" s="694">
        <f t="shared" si="65"/>
        <v>0</v>
      </c>
    </row>
    <row r="1530" spans="1:21" s="669" customFormat="1">
      <c r="A1530" s="669" t="s">
        <v>13490</v>
      </c>
      <c r="B1530" s="670"/>
      <c r="C1530" s="671" t="s">
        <v>4319</v>
      </c>
      <c r="D1530" s="672">
        <v>7</v>
      </c>
      <c r="E1530" s="671" t="s">
        <v>5012</v>
      </c>
      <c r="F1530" s="669" t="s">
        <v>13491</v>
      </c>
      <c r="O1530" s="668">
        <f t="shared" si="69"/>
        <v>0</v>
      </c>
      <c r="P1530" s="669" t="str">
        <f t="shared" si="66"/>
        <v>2019.05.15</v>
      </c>
      <c r="Q1530" s="669" t="str">
        <f>F1530</f>
        <v>2019.05.15</v>
      </c>
      <c r="R1530" s="692">
        <v>13500</v>
      </c>
      <c r="S1530" s="693">
        <v>13485</v>
      </c>
      <c r="T1530" s="693">
        <v>13485</v>
      </c>
      <c r="U1530" s="694">
        <f t="shared" si="65"/>
        <v>15</v>
      </c>
    </row>
    <row r="1531" spans="1:21" s="669" customFormat="1">
      <c r="A1531" s="669" t="s">
        <v>13492</v>
      </c>
      <c r="B1531" s="670"/>
      <c r="C1531" s="671" t="s">
        <v>4095</v>
      </c>
      <c r="D1531" s="672">
        <v>3</v>
      </c>
      <c r="E1531" s="671" t="s">
        <v>5012</v>
      </c>
      <c r="F1531" s="669" t="s">
        <v>13492</v>
      </c>
      <c r="O1531" s="668">
        <f t="shared" si="69"/>
        <v>0</v>
      </c>
      <c r="P1531" s="669" t="str">
        <f t="shared" si="66"/>
        <v>2019.06.10</v>
      </c>
      <c r="Q1531" s="669" t="str">
        <f>P1531</f>
        <v>2019.06.10</v>
      </c>
      <c r="R1531" s="692">
        <v>4410</v>
      </c>
      <c r="S1531" s="693">
        <v>4410</v>
      </c>
      <c r="T1531" s="693">
        <v>4410</v>
      </c>
      <c r="U1531" s="694">
        <f t="shared" si="65"/>
        <v>0</v>
      </c>
    </row>
    <row r="1532" spans="1:21" s="669" customFormat="1">
      <c r="A1532" s="669" t="s">
        <v>13493</v>
      </c>
      <c r="B1532" s="670"/>
      <c r="C1532" s="671" t="s">
        <v>4340</v>
      </c>
      <c r="D1532" s="672">
        <v>1</v>
      </c>
      <c r="E1532" s="671" t="s">
        <v>5012</v>
      </c>
      <c r="F1532" s="669" t="s">
        <v>13494</v>
      </c>
      <c r="O1532" s="668">
        <f t="shared" si="69"/>
        <v>0</v>
      </c>
      <c r="P1532" s="669" t="str">
        <f t="shared" si="66"/>
        <v>2019.06.24</v>
      </c>
      <c r="Q1532" s="669" t="str">
        <f>P1532</f>
        <v>2019.06.24</v>
      </c>
      <c r="R1532" s="692">
        <v>14175</v>
      </c>
      <c r="S1532" s="693">
        <v>14165</v>
      </c>
      <c r="T1532" s="693">
        <v>14165</v>
      </c>
      <c r="U1532" s="694">
        <f t="shared" si="65"/>
        <v>10</v>
      </c>
    </row>
    <row r="1533" spans="1:21" s="669" customFormat="1">
      <c r="A1533" s="674" t="s">
        <v>17466</v>
      </c>
      <c r="B1533" s="670"/>
      <c r="C1533" s="671" t="s">
        <v>456</v>
      </c>
      <c r="D1533" s="675" t="s">
        <v>17468</v>
      </c>
      <c r="E1533" s="671" t="s">
        <v>5012</v>
      </c>
      <c r="F1533" s="669" t="s">
        <v>17467</v>
      </c>
      <c r="O1533" s="668">
        <f>G1533+H1533+I1533+L1533-J1533-K1533</f>
        <v>0</v>
      </c>
      <c r="P1533" s="669" t="s">
        <v>5584</v>
      </c>
      <c r="Q1533" s="669" t="s">
        <v>5584</v>
      </c>
      <c r="R1533" s="671">
        <v>26460</v>
      </c>
      <c r="S1533" s="671">
        <v>26460</v>
      </c>
      <c r="T1533" s="671">
        <v>26460</v>
      </c>
      <c r="U1533" s="694">
        <f t="shared" si="65"/>
        <v>0</v>
      </c>
    </row>
    <row r="1534" spans="1:21" s="669" customFormat="1">
      <c r="A1534" s="669" t="s">
        <v>13496</v>
      </c>
      <c r="B1534" s="670"/>
      <c r="C1534" s="671" t="s">
        <v>447</v>
      </c>
      <c r="D1534" s="672">
        <v>4</v>
      </c>
      <c r="E1534" s="671" t="s">
        <v>5012</v>
      </c>
      <c r="F1534" s="669" t="s">
        <v>13497</v>
      </c>
      <c r="O1534" s="668">
        <f t="shared" si="69"/>
        <v>0</v>
      </c>
      <c r="P1534" s="669" t="str">
        <f t="shared" si="66"/>
        <v>2019.06.25</v>
      </c>
      <c r="Q1534" s="669" t="str">
        <f>P1534</f>
        <v>2019.06.25</v>
      </c>
      <c r="R1534" s="692">
        <v>14175</v>
      </c>
      <c r="S1534" s="693">
        <v>14165</v>
      </c>
      <c r="T1534" s="693">
        <v>14165</v>
      </c>
      <c r="U1534" s="694">
        <f t="shared" si="65"/>
        <v>10</v>
      </c>
    </row>
    <row r="1535" spans="1:21" s="669" customFormat="1">
      <c r="A1535" s="669" t="s">
        <v>12560</v>
      </c>
      <c r="B1535" s="670"/>
      <c r="C1535" s="671" t="s">
        <v>4095</v>
      </c>
      <c r="D1535" s="672">
        <v>4</v>
      </c>
      <c r="E1535" s="671" t="s">
        <v>5012</v>
      </c>
      <c r="F1535" s="669" t="s">
        <v>12560</v>
      </c>
      <c r="O1535" s="668">
        <f t="shared" si="69"/>
        <v>0</v>
      </c>
      <c r="P1535" s="669" t="str">
        <f t="shared" si="66"/>
        <v>2019.07.10</v>
      </c>
      <c r="Q1535" s="669" t="str">
        <f>P1535</f>
        <v>2019.07.10</v>
      </c>
      <c r="R1535" s="692">
        <v>4410</v>
      </c>
      <c r="S1535" s="693">
        <v>4410</v>
      </c>
      <c r="T1535" s="693">
        <v>4410</v>
      </c>
      <c r="U1535" s="694">
        <f t="shared" si="65"/>
        <v>0</v>
      </c>
    </row>
    <row r="1536" spans="1:21" s="669" customFormat="1">
      <c r="A1536" s="669" t="s">
        <v>13498</v>
      </c>
      <c r="B1536" s="670"/>
      <c r="C1536" s="671" t="s">
        <v>13479</v>
      </c>
      <c r="D1536" s="672">
        <v>9</v>
      </c>
      <c r="E1536" s="671" t="s">
        <v>5012</v>
      </c>
      <c r="F1536" s="669" t="s">
        <v>13499</v>
      </c>
      <c r="O1536" s="668">
        <f>G1536+H1536+I1536-J1536-K1536-L1536</f>
        <v>0</v>
      </c>
      <c r="P1536" s="669" t="str">
        <f t="shared" si="66"/>
        <v>2019.07.15</v>
      </c>
      <c r="Q1536" s="669" t="str">
        <f>F1536</f>
        <v>2019.07.15</v>
      </c>
      <c r="R1536" s="692">
        <v>16380</v>
      </c>
      <c r="S1536" s="693">
        <v>16350</v>
      </c>
      <c r="T1536" s="693">
        <v>16350</v>
      </c>
      <c r="U1536" s="694">
        <f t="shared" si="65"/>
        <v>30</v>
      </c>
    </row>
    <row r="1537" spans="1:22" s="669" customFormat="1">
      <c r="A1537" s="669" t="s">
        <v>13500</v>
      </c>
      <c r="B1537" s="670"/>
      <c r="C1537" s="671" t="s">
        <v>4095</v>
      </c>
      <c r="D1537" s="672">
        <v>5</v>
      </c>
      <c r="E1537" s="671" t="s">
        <v>5012</v>
      </c>
      <c r="F1537" s="669" t="s">
        <v>13500</v>
      </c>
      <c r="O1537" s="668">
        <f t="shared" ref="O1537:O1544" si="70">G1537+H1537+I1537+L1537-J1537-K1537</f>
        <v>0</v>
      </c>
      <c r="P1537" s="669" t="str">
        <f t="shared" si="66"/>
        <v>2019.08.10</v>
      </c>
      <c r="Q1537" s="669" t="str">
        <f>P1537</f>
        <v>2019.08.10</v>
      </c>
      <c r="R1537" s="692">
        <v>4410</v>
      </c>
      <c r="S1537" s="693">
        <v>4410</v>
      </c>
      <c r="T1537" s="693">
        <v>4410</v>
      </c>
      <c r="U1537" s="694">
        <f t="shared" si="65"/>
        <v>0</v>
      </c>
    </row>
    <row r="1538" spans="1:22" s="669" customFormat="1">
      <c r="A1538" s="669" t="s">
        <v>13501</v>
      </c>
      <c r="B1538" s="670"/>
      <c r="C1538" s="671" t="s">
        <v>4319</v>
      </c>
      <c r="D1538" s="672">
        <v>8</v>
      </c>
      <c r="E1538" s="671" t="s">
        <v>5012</v>
      </c>
      <c r="F1538" s="669" t="s">
        <v>13502</v>
      </c>
      <c r="O1538" s="668">
        <f t="shared" si="70"/>
        <v>0</v>
      </c>
      <c r="P1538" s="669" t="str">
        <f t="shared" si="66"/>
        <v>2019.08.15</v>
      </c>
      <c r="Q1538" s="669" t="str">
        <f>F1538</f>
        <v>2019.08.15</v>
      </c>
      <c r="R1538" s="692">
        <v>13500</v>
      </c>
      <c r="S1538" s="693">
        <v>13485</v>
      </c>
      <c r="T1538" s="693">
        <v>13485</v>
      </c>
      <c r="U1538" s="694">
        <f t="shared" si="65"/>
        <v>15</v>
      </c>
    </row>
    <row r="1539" spans="1:22" s="669" customFormat="1">
      <c r="A1539" s="669" t="s">
        <v>13503</v>
      </c>
      <c r="B1539" s="670"/>
      <c r="C1539" s="671" t="s">
        <v>4095</v>
      </c>
      <c r="D1539" s="672">
        <v>6</v>
      </c>
      <c r="E1539" s="671" t="s">
        <v>5012</v>
      </c>
      <c r="F1539" s="669" t="s">
        <v>13504</v>
      </c>
      <c r="O1539" s="668">
        <f t="shared" si="70"/>
        <v>0</v>
      </c>
      <c r="P1539" s="669" t="str">
        <f t="shared" si="66"/>
        <v>2019.09.10</v>
      </c>
      <c r="Q1539" s="669" t="str">
        <f t="shared" ref="Q1539:Q1544" si="71">P1539</f>
        <v>2019.09.10</v>
      </c>
      <c r="R1539" s="692">
        <v>4410</v>
      </c>
      <c r="S1539" s="693">
        <v>4410</v>
      </c>
      <c r="T1539" s="693">
        <v>4410</v>
      </c>
      <c r="U1539" s="694">
        <f t="shared" si="65"/>
        <v>0</v>
      </c>
    </row>
    <row r="1540" spans="1:22" s="669" customFormat="1">
      <c r="A1540" s="669" t="s">
        <v>13505</v>
      </c>
      <c r="B1540" s="670"/>
      <c r="C1540" s="671" t="s">
        <v>4340</v>
      </c>
      <c r="D1540" s="672">
        <v>2</v>
      </c>
      <c r="E1540" s="671" t="s">
        <v>5012</v>
      </c>
      <c r="F1540" s="669" t="s">
        <v>13506</v>
      </c>
      <c r="O1540" s="668">
        <f t="shared" si="70"/>
        <v>0</v>
      </c>
      <c r="P1540" s="669" t="str">
        <f t="shared" si="66"/>
        <v>2019.09.18</v>
      </c>
      <c r="Q1540" s="669" t="str">
        <f t="shared" si="71"/>
        <v>2019.09.18</v>
      </c>
      <c r="R1540" s="692">
        <v>14175</v>
      </c>
      <c r="S1540" s="693">
        <v>14165</v>
      </c>
      <c r="T1540" s="693">
        <v>14165</v>
      </c>
      <c r="U1540" s="694">
        <f t="shared" si="65"/>
        <v>10</v>
      </c>
    </row>
    <row r="1541" spans="1:22" s="669" customFormat="1">
      <c r="A1541" s="669" t="s">
        <v>13508</v>
      </c>
      <c r="B1541" s="670"/>
      <c r="C1541" s="671" t="s">
        <v>4001</v>
      </c>
      <c r="D1541" s="672"/>
      <c r="E1541" s="671" t="s">
        <v>5012</v>
      </c>
      <c r="F1541" s="669" t="s">
        <v>13508</v>
      </c>
      <c r="O1541" s="668">
        <f t="shared" si="70"/>
        <v>0</v>
      </c>
      <c r="P1541" s="669" t="str">
        <f t="shared" si="66"/>
        <v>2019.09.19</v>
      </c>
      <c r="Q1541" s="669" t="str">
        <f t="shared" si="71"/>
        <v>2019.09.19</v>
      </c>
      <c r="R1541" s="692">
        <v>84000</v>
      </c>
      <c r="S1541" s="693">
        <v>84000</v>
      </c>
      <c r="T1541" s="693">
        <v>84000</v>
      </c>
      <c r="U1541" s="694">
        <f t="shared" si="65"/>
        <v>0</v>
      </c>
      <c r="V1541" s="669" t="s">
        <v>13509</v>
      </c>
    </row>
    <row r="1542" spans="1:22" s="669" customFormat="1">
      <c r="A1542" s="669" t="s">
        <v>13507</v>
      </c>
      <c r="B1542" s="670"/>
      <c r="C1542" s="671" t="s">
        <v>12318</v>
      </c>
      <c r="D1542" s="675" t="s">
        <v>4112</v>
      </c>
      <c r="E1542" s="671" t="s">
        <v>5012</v>
      </c>
      <c r="F1542" s="669" t="s">
        <v>13507</v>
      </c>
      <c r="O1542" s="668">
        <f t="shared" si="70"/>
        <v>0</v>
      </c>
      <c r="P1542" s="669" t="str">
        <f t="shared" si="66"/>
        <v>2019.09.24</v>
      </c>
      <c r="Q1542" s="669" t="str">
        <f t="shared" si="71"/>
        <v>2019.09.24</v>
      </c>
      <c r="R1542" s="692">
        <v>45360</v>
      </c>
      <c r="S1542" s="693">
        <v>45360</v>
      </c>
      <c r="T1542" s="693">
        <v>45360</v>
      </c>
      <c r="U1542" s="694">
        <f t="shared" si="65"/>
        <v>0</v>
      </c>
      <c r="V1542" s="676" t="s">
        <v>4761</v>
      </c>
    </row>
    <row r="1543" spans="1:22" s="669" customFormat="1">
      <c r="A1543" s="669" t="s">
        <v>5585</v>
      </c>
      <c r="B1543" s="670"/>
      <c r="C1543" s="671" t="s">
        <v>4202</v>
      </c>
      <c r="D1543" s="672"/>
      <c r="E1543" s="671" t="s">
        <v>5012</v>
      </c>
      <c r="F1543" s="669" t="s">
        <v>13510</v>
      </c>
      <c r="O1543" s="668">
        <f t="shared" si="70"/>
        <v>0</v>
      </c>
      <c r="P1543" s="669" t="str">
        <f t="shared" si="66"/>
        <v>2019.09.25</v>
      </c>
      <c r="Q1543" s="669" t="str">
        <f t="shared" si="71"/>
        <v>2019.09.25</v>
      </c>
      <c r="R1543" s="692">
        <v>84000</v>
      </c>
      <c r="S1543" s="693">
        <v>84000</v>
      </c>
      <c r="T1543" s="693">
        <v>84000</v>
      </c>
      <c r="U1543" s="694">
        <f t="shared" si="65"/>
        <v>0</v>
      </c>
      <c r="V1543" s="669" t="s">
        <v>13509</v>
      </c>
    </row>
    <row r="1544" spans="1:22" s="669" customFormat="1">
      <c r="A1544" s="669" t="s">
        <v>13511</v>
      </c>
      <c r="B1544" s="670"/>
      <c r="C1544" s="671" t="s">
        <v>4095</v>
      </c>
      <c r="D1544" s="672">
        <v>7</v>
      </c>
      <c r="E1544" s="671" t="s">
        <v>5012</v>
      </c>
      <c r="F1544" s="669" t="s">
        <v>13512</v>
      </c>
      <c r="O1544" s="668">
        <f t="shared" si="70"/>
        <v>0</v>
      </c>
      <c r="P1544" s="669" t="str">
        <f t="shared" si="66"/>
        <v>2019.10.04</v>
      </c>
      <c r="Q1544" s="669" t="str">
        <f t="shared" si="71"/>
        <v>2019.10.04</v>
      </c>
      <c r="R1544" s="692">
        <v>4410</v>
      </c>
      <c r="S1544" s="693">
        <v>4410</v>
      </c>
      <c r="T1544" s="693">
        <v>4410</v>
      </c>
      <c r="U1544" s="694">
        <f t="shared" si="65"/>
        <v>0</v>
      </c>
    </row>
    <row r="1545" spans="1:22" s="669" customFormat="1">
      <c r="A1545" s="669" t="s">
        <v>13513</v>
      </c>
      <c r="B1545" s="670"/>
      <c r="C1545" s="671" t="s">
        <v>13479</v>
      </c>
      <c r="D1545" s="672">
        <v>10</v>
      </c>
      <c r="E1545" s="671" t="s">
        <v>5012</v>
      </c>
      <c r="F1545" s="669" t="s">
        <v>13513</v>
      </c>
      <c r="O1545" s="668">
        <f>G1545+H1545+I1545-J1545-K1545-L1545</f>
        <v>0</v>
      </c>
      <c r="P1545" s="669" t="str">
        <f t="shared" si="66"/>
        <v>2019.10.15</v>
      </c>
      <c r="Q1545" s="669" t="str">
        <f>F1545</f>
        <v>2019.10.15</v>
      </c>
      <c r="R1545" s="692">
        <v>16380</v>
      </c>
      <c r="S1545" s="693">
        <v>16350</v>
      </c>
      <c r="T1545" s="693">
        <v>16350</v>
      </c>
      <c r="U1545" s="694">
        <f t="shared" si="65"/>
        <v>30</v>
      </c>
    </row>
    <row r="1546" spans="1:22" s="669" customFormat="1">
      <c r="A1546" s="669" t="s">
        <v>13514</v>
      </c>
      <c r="B1546" s="670"/>
      <c r="C1546" s="671" t="s">
        <v>447</v>
      </c>
      <c r="D1546" s="672">
        <v>5</v>
      </c>
      <c r="E1546" s="671" t="s">
        <v>5012</v>
      </c>
      <c r="F1546" s="669" t="s">
        <v>13514</v>
      </c>
      <c r="O1546" s="668">
        <f t="shared" ref="O1546:O1553" si="72">G1546+H1546+I1546+L1546-J1546-K1546</f>
        <v>0</v>
      </c>
      <c r="P1546" s="669" t="str">
        <f t="shared" si="66"/>
        <v>2019.10.25</v>
      </c>
      <c r="Q1546" s="669" t="str">
        <f t="shared" ref="Q1546:Q1553" si="73">P1546</f>
        <v>2019.10.25</v>
      </c>
      <c r="R1546" s="692">
        <v>14175</v>
      </c>
      <c r="S1546" s="693">
        <v>14165</v>
      </c>
      <c r="T1546" s="693">
        <v>14165</v>
      </c>
      <c r="U1546" s="694">
        <f t="shared" si="65"/>
        <v>10</v>
      </c>
    </row>
    <row r="1547" spans="1:22" s="669" customFormat="1">
      <c r="A1547" s="669" t="s">
        <v>13515</v>
      </c>
      <c r="B1547" s="670"/>
      <c r="C1547" s="671" t="s">
        <v>4095</v>
      </c>
      <c r="D1547" s="672">
        <v>8</v>
      </c>
      <c r="E1547" s="671" t="s">
        <v>5012</v>
      </c>
      <c r="F1547" s="669" t="s">
        <v>13516</v>
      </c>
      <c r="O1547" s="668">
        <f t="shared" si="72"/>
        <v>0</v>
      </c>
      <c r="P1547" s="669" t="str">
        <f t="shared" si="66"/>
        <v>2019.11.11</v>
      </c>
      <c r="Q1547" s="669" t="str">
        <f t="shared" si="73"/>
        <v>2019.11.11</v>
      </c>
      <c r="R1547" s="692">
        <v>4410</v>
      </c>
      <c r="S1547" s="693">
        <v>4410</v>
      </c>
      <c r="T1547" s="693">
        <v>4410</v>
      </c>
      <c r="U1547" s="694">
        <f t="shared" si="65"/>
        <v>0</v>
      </c>
    </row>
    <row r="1548" spans="1:22" s="669" customFormat="1">
      <c r="A1548" s="669" t="s">
        <v>13517</v>
      </c>
      <c r="B1548" s="670"/>
      <c r="C1548" s="671" t="s">
        <v>4205</v>
      </c>
      <c r="D1548" s="672"/>
      <c r="E1548" s="671" t="s">
        <v>5012</v>
      </c>
      <c r="F1548" s="669" t="s">
        <v>13518</v>
      </c>
      <c r="O1548" s="668">
        <f t="shared" si="72"/>
        <v>0</v>
      </c>
      <c r="P1548" s="669" t="str">
        <f t="shared" si="66"/>
        <v>2019.11.14</v>
      </c>
      <c r="Q1548" s="669" t="str">
        <f t="shared" si="73"/>
        <v>2019.11.14</v>
      </c>
      <c r="R1548" s="692">
        <v>75600</v>
      </c>
      <c r="S1548" s="693">
        <v>75600</v>
      </c>
      <c r="T1548" s="693">
        <v>75600</v>
      </c>
      <c r="U1548" s="694">
        <f t="shared" si="65"/>
        <v>0</v>
      </c>
      <c r="V1548" s="669" t="s">
        <v>13519</v>
      </c>
    </row>
    <row r="1549" spans="1:22" s="669" customFormat="1">
      <c r="A1549" s="669" t="s">
        <v>13520</v>
      </c>
      <c r="B1549" s="670"/>
      <c r="C1549" s="671" t="s">
        <v>4001</v>
      </c>
      <c r="D1549" s="672"/>
      <c r="E1549" s="671" t="s">
        <v>5012</v>
      </c>
      <c r="F1549" s="669" t="s">
        <v>13520</v>
      </c>
      <c r="O1549" s="668">
        <f t="shared" si="72"/>
        <v>0</v>
      </c>
      <c r="P1549" s="669" t="str">
        <f t="shared" si="66"/>
        <v>2019.11.18</v>
      </c>
      <c r="Q1549" s="669" t="str">
        <f t="shared" si="73"/>
        <v>2019.11.18</v>
      </c>
      <c r="R1549" s="692">
        <v>113400</v>
      </c>
      <c r="S1549" s="693">
        <v>113390</v>
      </c>
      <c r="T1549" s="693">
        <v>113390</v>
      </c>
      <c r="U1549" s="694">
        <f t="shared" si="65"/>
        <v>10</v>
      </c>
      <c r="V1549" s="669" t="s">
        <v>13519</v>
      </c>
    </row>
    <row r="1550" spans="1:22" s="669" customFormat="1">
      <c r="A1550" s="669" t="s">
        <v>13521</v>
      </c>
      <c r="B1550" s="670"/>
      <c r="C1550" s="671" t="s">
        <v>4340</v>
      </c>
      <c r="D1550" s="672">
        <v>3</v>
      </c>
      <c r="E1550" s="671" t="s">
        <v>5012</v>
      </c>
      <c r="F1550" s="669" t="s">
        <v>13522</v>
      </c>
      <c r="O1550" s="668">
        <f t="shared" si="72"/>
        <v>0</v>
      </c>
      <c r="P1550" s="669" t="str">
        <f t="shared" si="66"/>
        <v>2019.11.21</v>
      </c>
      <c r="Q1550" s="669" t="str">
        <f t="shared" si="73"/>
        <v>2019.11.21</v>
      </c>
      <c r="R1550" s="692">
        <v>14175</v>
      </c>
      <c r="S1550" s="693">
        <v>14165</v>
      </c>
      <c r="T1550" s="693">
        <v>14165</v>
      </c>
      <c r="U1550" s="694">
        <f t="shared" si="65"/>
        <v>10</v>
      </c>
    </row>
    <row r="1551" spans="1:22" s="669" customFormat="1">
      <c r="A1551" s="674" t="s">
        <v>17469</v>
      </c>
      <c r="B1551" s="670"/>
      <c r="C1551" s="671" t="s">
        <v>456</v>
      </c>
      <c r="D1551" s="672">
        <v>1</v>
      </c>
      <c r="E1551" s="671" t="s">
        <v>5012</v>
      </c>
      <c r="F1551" s="669" t="s">
        <v>17470</v>
      </c>
      <c r="O1551" s="668">
        <f t="shared" ref="O1551:O1552" si="74">G1551+H1551+I1551+L1551-J1551-K1551</f>
        <v>0</v>
      </c>
      <c r="P1551" s="669" t="s">
        <v>17470</v>
      </c>
      <c r="Q1551" s="669" t="s">
        <v>17470</v>
      </c>
      <c r="R1551" s="671">
        <v>13230</v>
      </c>
      <c r="S1551" s="671">
        <v>13230</v>
      </c>
      <c r="T1551" s="671">
        <v>13230</v>
      </c>
      <c r="U1551" s="694">
        <f t="shared" si="65"/>
        <v>0</v>
      </c>
    </row>
    <row r="1552" spans="1:22" s="669" customFormat="1">
      <c r="A1552" s="669" t="s">
        <v>17805</v>
      </c>
      <c r="B1552" s="670"/>
      <c r="C1552" s="671" t="s">
        <v>447</v>
      </c>
      <c r="D1552" s="672">
        <v>6</v>
      </c>
      <c r="E1552" s="671" t="s">
        <v>5012</v>
      </c>
      <c r="F1552" s="669" t="s">
        <v>12656</v>
      </c>
      <c r="O1552" s="668">
        <f t="shared" si="74"/>
        <v>0</v>
      </c>
      <c r="P1552" s="669" t="str">
        <f t="shared" ref="P1552" si="75">F1552</f>
        <v>2019.12.25</v>
      </c>
      <c r="Q1552" s="669" t="str">
        <f t="shared" ref="Q1552" si="76">P1552</f>
        <v>2019.12.25</v>
      </c>
      <c r="R1552" s="692">
        <v>14175</v>
      </c>
      <c r="S1552" s="693">
        <v>14165</v>
      </c>
      <c r="T1552" s="693">
        <v>14165</v>
      </c>
      <c r="U1552" s="694">
        <f t="shared" ref="U1552" si="77">R1552-S1552</f>
        <v>10</v>
      </c>
    </row>
    <row r="1553" spans="1:21" s="669" customFormat="1">
      <c r="A1553" s="669" t="s">
        <v>13523</v>
      </c>
      <c r="B1553" s="670"/>
      <c r="C1553" s="671" t="s">
        <v>4095</v>
      </c>
      <c r="D1553" s="672">
        <v>9</v>
      </c>
      <c r="E1553" s="671" t="s">
        <v>5012</v>
      </c>
      <c r="F1553" s="669" t="s">
        <v>13524</v>
      </c>
      <c r="O1553" s="668">
        <f t="shared" si="72"/>
        <v>0</v>
      </c>
      <c r="P1553" s="669" t="str">
        <f t="shared" si="66"/>
        <v>2019.12.26</v>
      </c>
      <c r="Q1553" s="669" t="str">
        <f t="shared" si="73"/>
        <v>2019.12.26</v>
      </c>
      <c r="R1553" s="692">
        <v>4410</v>
      </c>
      <c r="S1553" s="693">
        <v>4410</v>
      </c>
      <c r="T1553" s="693">
        <v>4410</v>
      </c>
      <c r="U1553" s="694">
        <f t="shared" si="65"/>
        <v>0</v>
      </c>
    </row>
    <row r="1554" spans="1:21">
      <c r="A1554" s="165" t="s">
        <v>5582</v>
      </c>
      <c r="B1554" s="94">
        <v>1466</v>
      </c>
      <c r="C1554" s="165" t="s">
        <v>5185</v>
      </c>
      <c r="D1554" s="165">
        <v>1</v>
      </c>
      <c r="E1554" s="165" t="s">
        <v>13526</v>
      </c>
      <c r="F1554" s="165" t="s">
        <v>13478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13525</v>
      </c>
      <c r="Q1554" s="165" t="s">
        <v>12556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5582</v>
      </c>
      <c r="B1555" s="94">
        <v>1467</v>
      </c>
      <c r="C1555" s="165" t="s">
        <v>5185</v>
      </c>
      <c r="D1555" s="165">
        <v>2</v>
      </c>
      <c r="E1555" s="165" t="s">
        <v>13527</v>
      </c>
      <c r="F1555" s="165" t="s">
        <v>11668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13584</v>
      </c>
      <c r="Q1555" s="165" t="s">
        <v>13585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5582</v>
      </c>
      <c r="B1556" s="94">
        <v>1468</v>
      </c>
      <c r="C1556" s="165" t="s">
        <v>5185</v>
      </c>
      <c r="D1556" s="165">
        <v>3</v>
      </c>
      <c r="E1556" s="165" t="s">
        <v>13528</v>
      </c>
      <c r="F1556" s="165" t="s">
        <v>13586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13667</v>
      </c>
      <c r="Q1556" s="165" t="s">
        <v>13668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5582</v>
      </c>
      <c r="B1557" s="94">
        <v>1469</v>
      </c>
      <c r="C1557" s="165" t="s">
        <v>5185</v>
      </c>
      <c r="D1557" s="165">
        <v>4</v>
      </c>
      <c r="E1557" s="165" t="s">
        <v>13529</v>
      </c>
      <c r="F1557" s="165" t="s">
        <v>12561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13733</v>
      </c>
      <c r="Q1557" s="165" t="s">
        <v>12561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5582</v>
      </c>
      <c r="B1558" s="94">
        <v>1470</v>
      </c>
      <c r="C1558" s="165" t="s">
        <v>5185</v>
      </c>
      <c r="D1558" s="165">
        <v>5</v>
      </c>
      <c r="E1558" s="165" t="s">
        <v>13530</v>
      </c>
      <c r="F1558" s="165" t="s">
        <v>13587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5582</v>
      </c>
      <c r="B1559" s="94">
        <v>1471</v>
      </c>
      <c r="C1559" s="165" t="s">
        <v>5185</v>
      </c>
      <c r="D1559" s="165">
        <v>6</v>
      </c>
      <c r="E1559" s="165" t="s">
        <v>13531</v>
      </c>
      <c r="F1559" s="165" t="s">
        <v>13588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5582</v>
      </c>
      <c r="B1560" s="94">
        <v>1472</v>
      </c>
      <c r="C1560" s="165" t="s">
        <v>5185</v>
      </c>
      <c r="D1560" s="165">
        <v>7</v>
      </c>
      <c r="E1560" s="165" t="s">
        <v>13532</v>
      </c>
      <c r="F1560" s="165" t="s">
        <v>12564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5582</v>
      </c>
      <c r="B1561" s="94">
        <v>1473</v>
      </c>
      <c r="C1561" s="165" t="s">
        <v>5185</v>
      </c>
      <c r="D1561" s="165">
        <v>8</v>
      </c>
      <c r="E1561" s="165" t="s">
        <v>13533</v>
      </c>
      <c r="F1561" s="165" t="s">
        <v>13589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13556</v>
      </c>
      <c r="B1562" s="94">
        <v>1474</v>
      </c>
      <c r="C1562" s="165" t="s">
        <v>4556</v>
      </c>
      <c r="D1562" s="165">
        <v>1</v>
      </c>
      <c r="E1562" s="165" t="s">
        <v>13557</v>
      </c>
      <c r="F1562" s="165" t="s">
        <v>13558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11632</v>
      </c>
      <c r="Q1562" s="165" t="s">
        <v>11632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13556</v>
      </c>
      <c r="B1563" s="94">
        <v>1475</v>
      </c>
      <c r="C1563" s="165" t="s">
        <v>4556</v>
      </c>
      <c r="D1563" s="165">
        <v>2</v>
      </c>
      <c r="E1563" s="165" t="s">
        <v>13559</v>
      </c>
      <c r="F1563" s="336" t="s">
        <v>17809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13585</v>
      </c>
      <c r="Q1563" s="165" t="s">
        <v>13584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13556</v>
      </c>
      <c r="B1564" s="94">
        <v>1476</v>
      </c>
      <c r="C1564" s="165" t="s">
        <v>4556</v>
      </c>
      <c r="D1564" s="165">
        <v>3</v>
      </c>
      <c r="E1564" s="165" t="s">
        <v>13560</v>
      </c>
      <c r="F1564" s="336" t="s">
        <v>13659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13659</v>
      </c>
      <c r="Q1564" s="165" t="s">
        <v>13659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13556</v>
      </c>
      <c r="B1565" s="94">
        <v>1477</v>
      </c>
      <c r="C1565" s="165" t="s">
        <v>4556</v>
      </c>
      <c r="D1565" s="165">
        <v>4</v>
      </c>
      <c r="E1565" s="165" t="s">
        <v>13561</v>
      </c>
      <c r="F1565" s="336" t="s">
        <v>17810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13733</v>
      </c>
      <c r="Q1565" s="165" t="s">
        <v>13755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13556</v>
      </c>
      <c r="B1566" s="94">
        <v>1478</v>
      </c>
      <c r="C1566" s="165" t="s">
        <v>4556</v>
      </c>
      <c r="D1566" s="165">
        <v>5</v>
      </c>
      <c r="E1566" s="165" t="s">
        <v>13562</v>
      </c>
      <c r="F1566" s="336" t="s">
        <v>17811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13556</v>
      </c>
      <c r="B1567" s="94">
        <v>1479</v>
      </c>
      <c r="C1567" s="165" t="s">
        <v>4556</v>
      </c>
      <c r="D1567" s="165">
        <v>6</v>
      </c>
      <c r="E1567" s="165" t="s">
        <v>13563</v>
      </c>
      <c r="F1567" s="336" t="s">
        <v>17812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13556</v>
      </c>
      <c r="B1568" s="94">
        <v>1480</v>
      </c>
      <c r="C1568" s="165" t="s">
        <v>4556</v>
      </c>
      <c r="D1568" s="165">
        <v>7</v>
      </c>
      <c r="E1568" s="165" t="s">
        <v>17807</v>
      </c>
      <c r="F1568" s="336" t="s">
        <v>17813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13556</v>
      </c>
      <c r="B1569" s="94">
        <v>1481</v>
      </c>
      <c r="C1569" s="165" t="s">
        <v>4556</v>
      </c>
      <c r="D1569" s="165">
        <v>8</v>
      </c>
      <c r="E1569" s="165" t="s">
        <v>17808</v>
      </c>
      <c r="F1569" s="336" t="s">
        <v>17814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13545</v>
      </c>
      <c r="B1570" s="94">
        <v>1482</v>
      </c>
      <c r="C1570" s="165" t="s">
        <v>5209</v>
      </c>
      <c r="D1570" s="165"/>
      <c r="E1570" s="165" t="s">
        <v>13554</v>
      </c>
      <c r="F1570" s="165" t="s">
        <v>5489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13545</v>
      </c>
      <c r="Q1570" s="165" t="s">
        <v>5489</v>
      </c>
      <c r="R1570" s="3">
        <f>G1570+H1570+I1570</f>
        <v>165900</v>
      </c>
      <c r="S1570" s="337">
        <v>165900</v>
      </c>
      <c r="T1570"/>
      <c r="U1570" s="3"/>
      <c r="V1570" t="s">
        <v>13555</v>
      </c>
    </row>
    <row r="1571" spans="1:22">
      <c r="A1571" s="165" t="s">
        <v>13564</v>
      </c>
      <c r="B1571" s="94">
        <v>1483</v>
      </c>
      <c r="C1571" s="165" t="s">
        <v>13565</v>
      </c>
      <c r="D1571" s="165"/>
      <c r="E1571" s="165" t="s">
        <v>13566</v>
      </c>
      <c r="F1571" s="165" t="s">
        <v>11598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13567</v>
      </c>
      <c r="Q1571" s="165" t="s">
        <v>11634</v>
      </c>
      <c r="R1571" s="3">
        <f>G1571+H1571+I1571</f>
        <v>6300</v>
      </c>
      <c r="S1571" s="337">
        <v>6300</v>
      </c>
      <c r="T1571"/>
      <c r="U1571" s="3"/>
      <c r="V1571" t="s">
        <v>13568</v>
      </c>
    </row>
    <row r="1572" spans="1:22">
      <c r="A1572" s="165" t="s">
        <v>13564</v>
      </c>
      <c r="B1572" s="94">
        <v>1484</v>
      </c>
      <c r="C1572" s="165" t="s">
        <v>13569</v>
      </c>
      <c r="D1572" s="165">
        <v>1</v>
      </c>
      <c r="E1572" s="165" t="s">
        <v>13570</v>
      </c>
      <c r="F1572" s="165" t="s">
        <v>13571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11634</v>
      </c>
      <c r="Q1572" s="165" t="s">
        <v>11634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13564</v>
      </c>
      <c r="B1573" s="94">
        <v>1485</v>
      </c>
      <c r="C1573" s="165" t="s">
        <v>13569</v>
      </c>
      <c r="D1573" s="165">
        <v>2</v>
      </c>
      <c r="E1573" s="165" t="s">
        <v>13572</v>
      </c>
      <c r="F1573" s="165" t="s">
        <v>13575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13594</v>
      </c>
      <c r="Q1573" s="165" t="s">
        <v>13595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13564</v>
      </c>
      <c r="B1574" s="94">
        <v>1486</v>
      </c>
      <c r="C1574" s="165" t="s">
        <v>13569</v>
      </c>
      <c r="D1574" s="165">
        <v>3</v>
      </c>
      <c r="E1574" s="165" t="s">
        <v>13573</v>
      </c>
      <c r="F1574" s="165" t="s">
        <v>13576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13683</v>
      </c>
      <c r="Q1574" s="165" t="s">
        <v>13576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13564</v>
      </c>
      <c r="B1575" s="94">
        <v>1487</v>
      </c>
      <c r="C1575" s="165" t="s">
        <v>13569</v>
      </c>
      <c r="D1575" s="165">
        <v>4</v>
      </c>
      <c r="E1575" s="165" t="s">
        <v>13574</v>
      </c>
      <c r="F1575" s="165" t="s">
        <v>13577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13776</v>
      </c>
      <c r="Q1575" s="165" t="s">
        <v>13785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12419</v>
      </c>
      <c r="B1576" s="94">
        <v>1488</v>
      </c>
      <c r="C1576" s="165" t="s">
        <v>13599</v>
      </c>
      <c r="D1576" s="165">
        <v>1</v>
      </c>
      <c r="E1576" s="165" t="s">
        <v>13600</v>
      </c>
      <c r="F1576" s="165" t="s">
        <v>12380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11692</v>
      </c>
      <c r="Q1576" s="165" t="s">
        <v>12380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12419</v>
      </c>
      <c r="B1577" s="94">
        <v>1489</v>
      </c>
      <c r="C1577" s="165" t="s">
        <v>13599</v>
      </c>
      <c r="D1577" s="165">
        <v>2</v>
      </c>
      <c r="E1577" s="165" t="s">
        <v>13601</v>
      </c>
      <c r="F1577" s="165" t="s">
        <v>13608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13683</v>
      </c>
      <c r="Q1577" s="165" t="s">
        <v>13608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12419</v>
      </c>
      <c r="B1578" s="94">
        <v>1490</v>
      </c>
      <c r="C1578" s="165" t="s">
        <v>13599</v>
      </c>
      <c r="D1578" s="165">
        <v>3</v>
      </c>
      <c r="E1578" s="165" t="s">
        <v>13602</v>
      </c>
      <c r="F1578" s="165" t="s">
        <v>13609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13791</v>
      </c>
      <c r="Q1578" s="165" t="s">
        <v>13609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12419</v>
      </c>
      <c r="B1579" s="94">
        <v>1491</v>
      </c>
      <c r="C1579" s="165" t="s">
        <v>13599</v>
      </c>
      <c r="D1579" s="165">
        <v>4</v>
      </c>
      <c r="E1579" s="165" t="s">
        <v>13603</v>
      </c>
      <c r="F1579" s="165" t="s">
        <v>13610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12419</v>
      </c>
      <c r="B1580" s="94">
        <v>1492</v>
      </c>
      <c r="C1580" s="165" t="s">
        <v>13599</v>
      </c>
      <c r="D1580" s="165">
        <v>5</v>
      </c>
      <c r="E1580" s="165" t="s">
        <v>13604</v>
      </c>
      <c r="F1580" s="165" t="s">
        <v>13611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12419</v>
      </c>
      <c r="B1581" s="94">
        <v>1493</v>
      </c>
      <c r="C1581" s="165" t="s">
        <v>13599</v>
      </c>
      <c r="D1581" s="165">
        <v>6</v>
      </c>
      <c r="E1581" s="165" t="s">
        <v>13605</v>
      </c>
      <c r="F1581" s="165" t="s">
        <v>13612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12419</v>
      </c>
      <c r="B1582" s="94">
        <v>1494</v>
      </c>
      <c r="C1582" s="165" t="s">
        <v>13599</v>
      </c>
      <c r="D1582" s="165">
        <v>7</v>
      </c>
      <c r="E1582" s="165" t="s">
        <v>13606</v>
      </c>
      <c r="F1582" s="165" t="s">
        <v>13613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12419</v>
      </c>
      <c r="B1583" s="94">
        <v>1495</v>
      </c>
      <c r="C1583" s="165" t="s">
        <v>13599</v>
      </c>
      <c r="D1583" s="165">
        <v>8</v>
      </c>
      <c r="E1583" s="165" t="s">
        <v>13607</v>
      </c>
      <c r="F1583" s="165" t="s">
        <v>13614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13634</v>
      </c>
      <c r="B1584" s="94">
        <v>1496</v>
      </c>
      <c r="C1584" s="165" t="s">
        <v>4039</v>
      </c>
      <c r="D1584" s="165">
        <v>1</v>
      </c>
      <c r="E1584" s="165" t="s">
        <v>13635</v>
      </c>
      <c r="F1584" s="165" t="s">
        <v>5536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12421</v>
      </c>
      <c r="Q1584" s="165" t="s">
        <v>12421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13634</v>
      </c>
      <c r="B1585" s="94">
        <v>1497</v>
      </c>
      <c r="C1585" s="165" t="s">
        <v>4039</v>
      </c>
      <c r="D1585" s="165">
        <v>2</v>
      </c>
      <c r="E1585" s="165" t="s">
        <v>13636</v>
      </c>
      <c r="F1585" s="165" t="s">
        <v>5569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13693</v>
      </c>
      <c r="Q1585" s="165" t="s">
        <v>5569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13634</v>
      </c>
      <c r="B1586" s="94">
        <v>1498</v>
      </c>
      <c r="C1586" s="165" t="s">
        <v>4039</v>
      </c>
      <c r="D1586" s="165">
        <v>3</v>
      </c>
      <c r="E1586" s="165" t="s">
        <v>13637</v>
      </c>
      <c r="F1586" s="165" t="s">
        <v>13628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13776</v>
      </c>
      <c r="Q1586" s="165" t="s">
        <v>13790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13634</v>
      </c>
      <c r="B1587" s="94">
        <v>1499</v>
      </c>
      <c r="C1587" s="165" t="s">
        <v>4039</v>
      </c>
      <c r="D1587" s="165">
        <v>4</v>
      </c>
      <c r="E1587" s="165" t="s">
        <v>13638</v>
      </c>
      <c r="F1587" s="165" t="s">
        <v>13629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13634</v>
      </c>
      <c r="B1588" s="94">
        <v>1500</v>
      </c>
      <c r="C1588" s="165" t="s">
        <v>4039</v>
      </c>
      <c r="D1588" s="165">
        <v>5</v>
      </c>
      <c r="E1588" s="165" t="s">
        <v>13639</v>
      </c>
      <c r="F1588" s="165" t="s">
        <v>13630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13634</v>
      </c>
      <c r="B1589" s="94">
        <v>1501</v>
      </c>
      <c r="C1589" s="165" t="s">
        <v>4039</v>
      </c>
      <c r="D1589" s="165">
        <v>6</v>
      </c>
      <c r="E1589" s="165" t="s">
        <v>13640</v>
      </c>
      <c r="F1589" s="165" t="s">
        <v>13631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13634</v>
      </c>
      <c r="B1590" s="94">
        <v>1502</v>
      </c>
      <c r="C1590" s="165" t="s">
        <v>4039</v>
      </c>
      <c r="D1590" s="165">
        <v>7</v>
      </c>
      <c r="E1590" s="165" t="s">
        <v>13641</v>
      </c>
      <c r="F1590" s="165" t="s">
        <v>13632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13634</v>
      </c>
      <c r="B1591" s="94">
        <v>1503</v>
      </c>
      <c r="C1591" s="165" t="s">
        <v>4039</v>
      </c>
      <c r="D1591" s="165">
        <v>8</v>
      </c>
      <c r="E1591" s="165" t="s">
        <v>13642</v>
      </c>
      <c r="F1591" s="165" t="s">
        <v>13633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5568</v>
      </c>
      <c r="B1592" s="94">
        <v>1504</v>
      </c>
      <c r="C1592" s="165" t="s">
        <v>5190</v>
      </c>
      <c r="D1592" s="165">
        <v>1</v>
      </c>
      <c r="E1592" s="165" t="s">
        <v>13618</v>
      </c>
      <c r="F1592" s="165" t="s">
        <v>5536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13619</v>
      </c>
      <c r="Q1592" s="165" t="s">
        <v>13620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5568</v>
      </c>
      <c r="B1593" s="94">
        <v>1505</v>
      </c>
      <c r="C1593" s="165" t="s">
        <v>5190</v>
      </c>
      <c r="D1593" s="165">
        <v>2</v>
      </c>
      <c r="E1593" s="165" t="s">
        <v>13621</v>
      </c>
      <c r="F1593" s="165" t="s">
        <v>5569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13694</v>
      </c>
      <c r="Q1593" s="165" t="s">
        <v>13695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5568</v>
      </c>
      <c r="B1594" s="94">
        <v>1506</v>
      </c>
      <c r="C1594" s="165" t="s">
        <v>5190</v>
      </c>
      <c r="D1594" s="165">
        <v>3</v>
      </c>
      <c r="E1594" s="165" t="s">
        <v>13622</v>
      </c>
      <c r="F1594" s="165" t="s">
        <v>13628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13786</v>
      </c>
      <c r="Q1594" s="165" t="s">
        <v>13790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5568</v>
      </c>
      <c r="B1595" s="94">
        <v>1507</v>
      </c>
      <c r="C1595" s="165" t="s">
        <v>5190</v>
      </c>
      <c r="D1595" s="165">
        <v>4</v>
      </c>
      <c r="E1595" s="165" t="s">
        <v>13623</v>
      </c>
      <c r="F1595" s="165" t="s">
        <v>13629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5568</v>
      </c>
      <c r="B1596" s="94">
        <v>1508</v>
      </c>
      <c r="C1596" s="165" t="s">
        <v>5190</v>
      </c>
      <c r="D1596" s="165">
        <v>5</v>
      </c>
      <c r="E1596" s="165" t="s">
        <v>13624</v>
      </c>
      <c r="F1596" s="165" t="s">
        <v>13630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5568</v>
      </c>
      <c r="B1597" s="94">
        <v>1509</v>
      </c>
      <c r="C1597" s="165" t="s">
        <v>5190</v>
      </c>
      <c r="D1597" s="165">
        <v>6</v>
      </c>
      <c r="E1597" s="165" t="s">
        <v>13625</v>
      </c>
      <c r="F1597" s="165" t="s">
        <v>13631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5568</v>
      </c>
      <c r="B1598" s="94">
        <v>1510</v>
      </c>
      <c r="C1598" s="165" t="s">
        <v>5190</v>
      </c>
      <c r="D1598" s="165">
        <v>7</v>
      </c>
      <c r="E1598" s="165" t="s">
        <v>13626</v>
      </c>
      <c r="F1598" s="165" t="s">
        <v>13632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5568</v>
      </c>
      <c r="B1599" s="94">
        <v>1511</v>
      </c>
      <c r="C1599" s="165" t="s">
        <v>5190</v>
      </c>
      <c r="D1599" s="165">
        <v>8</v>
      </c>
      <c r="E1599" s="165" t="s">
        <v>13627</v>
      </c>
      <c r="F1599" s="165" t="s">
        <v>13633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13648</v>
      </c>
      <c r="B1600" s="94">
        <v>1512</v>
      </c>
      <c r="C1600" s="165" t="s">
        <v>13649</v>
      </c>
      <c r="D1600" s="165">
        <v>1</v>
      </c>
      <c r="E1600" s="165" t="s">
        <v>13650</v>
      </c>
      <c r="F1600" s="165" t="s">
        <v>13658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13659</v>
      </c>
      <c r="Q1600" s="165" t="s">
        <v>13659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13648</v>
      </c>
      <c r="B1601" s="94">
        <v>1513</v>
      </c>
      <c r="C1601" s="165" t="s">
        <v>13649</v>
      </c>
      <c r="D1601" s="165">
        <v>2</v>
      </c>
      <c r="E1601" s="165" t="s">
        <v>13651</v>
      </c>
      <c r="F1601" s="165" t="s">
        <v>13660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13707</v>
      </c>
      <c r="Q1601" s="165" t="s">
        <v>13716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13648</v>
      </c>
      <c r="B1602" s="94">
        <v>1514</v>
      </c>
      <c r="C1602" s="165" t="s">
        <v>13649</v>
      </c>
      <c r="D1602" s="165">
        <v>3</v>
      </c>
      <c r="E1602" s="165" t="s">
        <v>13652</v>
      </c>
      <c r="F1602" s="165" t="s">
        <v>13662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13809</v>
      </c>
      <c r="Q1602" s="165" t="s">
        <v>12656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13648</v>
      </c>
      <c r="B1603" s="94">
        <v>1515</v>
      </c>
      <c r="C1603" s="165" t="s">
        <v>13649</v>
      </c>
      <c r="D1603" s="165">
        <v>4</v>
      </c>
      <c r="E1603" s="165" t="s">
        <v>13653</v>
      </c>
      <c r="F1603" s="165" t="s">
        <v>13663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13648</v>
      </c>
      <c r="B1604" s="94">
        <v>1516</v>
      </c>
      <c r="C1604" s="165" t="s">
        <v>13649</v>
      </c>
      <c r="D1604" s="165">
        <v>5</v>
      </c>
      <c r="E1604" s="165" t="s">
        <v>13654</v>
      </c>
      <c r="F1604" s="165" t="s">
        <v>12647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13648</v>
      </c>
      <c r="B1605" s="94">
        <v>1517</v>
      </c>
      <c r="C1605" s="165" t="s">
        <v>13649</v>
      </c>
      <c r="D1605" s="165">
        <v>6</v>
      </c>
      <c r="E1605" s="165" t="s">
        <v>13655</v>
      </c>
      <c r="F1605" s="165" t="s">
        <v>13664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13648</v>
      </c>
      <c r="B1606" s="94">
        <v>1518</v>
      </c>
      <c r="C1606" s="165" t="s">
        <v>13649</v>
      </c>
      <c r="D1606" s="165">
        <v>7</v>
      </c>
      <c r="E1606" s="165" t="s">
        <v>13656</v>
      </c>
      <c r="F1606" s="165" t="s">
        <v>13665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13648</v>
      </c>
      <c r="B1607" s="94">
        <v>1519</v>
      </c>
      <c r="C1607" s="165" t="s">
        <v>13649</v>
      </c>
      <c r="D1607" s="165">
        <v>8</v>
      </c>
      <c r="E1607" s="165" t="s">
        <v>13657</v>
      </c>
      <c r="F1607" s="165" t="s">
        <v>13666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12381</v>
      </c>
      <c r="B1608" s="94">
        <v>1520</v>
      </c>
      <c r="C1608" s="165" t="s">
        <v>5209</v>
      </c>
      <c r="D1608" s="165">
        <v>1</v>
      </c>
      <c r="E1608" s="165" t="s">
        <v>13670</v>
      </c>
      <c r="F1608" s="165" t="s">
        <v>13671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13659</v>
      </c>
      <c r="Q1608" s="165" t="s">
        <v>13659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13674</v>
      </c>
      <c r="B1609" s="94">
        <v>1521</v>
      </c>
      <c r="C1609" s="165" t="s">
        <v>4076</v>
      </c>
      <c r="D1609" s="165">
        <v>1</v>
      </c>
      <c r="E1609" s="165" t="s">
        <v>13675</v>
      </c>
      <c r="F1609" s="165" t="s">
        <v>13683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13684</v>
      </c>
      <c r="Q1609" s="165" t="s">
        <v>13683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13674</v>
      </c>
      <c r="B1610" s="94">
        <v>1522</v>
      </c>
      <c r="C1610" s="165" t="s">
        <v>4076</v>
      </c>
      <c r="D1610" s="165">
        <v>2</v>
      </c>
      <c r="E1610" s="165" t="s">
        <v>13676</v>
      </c>
      <c r="F1610" s="165" t="s">
        <v>13685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13756</v>
      </c>
      <c r="Q1610" s="165" t="s">
        <v>13757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13674</v>
      </c>
      <c r="B1611" s="94">
        <v>1523</v>
      </c>
      <c r="C1611" s="165" t="s">
        <v>4076</v>
      </c>
      <c r="D1611" s="165">
        <v>3</v>
      </c>
      <c r="E1611" s="165" t="s">
        <v>13677</v>
      </c>
      <c r="F1611" s="165" t="s">
        <v>13686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13674</v>
      </c>
      <c r="B1612" s="94">
        <v>1524</v>
      </c>
      <c r="C1612" s="165" t="s">
        <v>4076</v>
      </c>
      <c r="D1612" s="165">
        <v>4</v>
      </c>
      <c r="E1612" s="165" t="s">
        <v>13678</v>
      </c>
      <c r="F1612" s="165" t="s">
        <v>13687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13674</v>
      </c>
      <c r="B1613" s="94">
        <v>1525</v>
      </c>
      <c r="C1613" s="165" t="s">
        <v>4076</v>
      </c>
      <c r="D1613" s="165">
        <v>5</v>
      </c>
      <c r="E1613" s="165" t="s">
        <v>13679</v>
      </c>
      <c r="F1613" s="165" t="s">
        <v>13688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13674</v>
      </c>
      <c r="B1614" s="94">
        <v>1526</v>
      </c>
      <c r="C1614" s="165" t="s">
        <v>4076</v>
      </c>
      <c r="D1614" s="165">
        <v>6</v>
      </c>
      <c r="E1614" s="165" t="s">
        <v>13680</v>
      </c>
      <c r="F1614" s="165" t="s">
        <v>13689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13674</v>
      </c>
      <c r="B1615" s="94">
        <v>1527</v>
      </c>
      <c r="C1615" s="165" t="s">
        <v>4076</v>
      </c>
      <c r="D1615" s="165">
        <v>7</v>
      </c>
      <c r="E1615" s="165" t="s">
        <v>13681</v>
      </c>
      <c r="F1615" s="165" t="s">
        <v>13691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13674</v>
      </c>
      <c r="B1616" s="94">
        <v>1528</v>
      </c>
      <c r="C1616" s="165" t="s">
        <v>4076</v>
      </c>
      <c r="D1616" s="165">
        <v>8</v>
      </c>
      <c r="E1616" s="165" t="s">
        <v>13682</v>
      </c>
      <c r="F1616" s="165" t="s">
        <v>13690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13698</v>
      </c>
      <c r="B1617" s="94">
        <v>1529</v>
      </c>
      <c r="C1617" s="165" t="s">
        <v>13699</v>
      </c>
      <c r="D1617" s="165">
        <v>1</v>
      </c>
      <c r="E1617" s="165" t="s">
        <v>13700</v>
      </c>
      <c r="F1617" s="165" t="s">
        <v>13705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13706</v>
      </c>
      <c r="Q1617" s="165" t="s">
        <v>13707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13698</v>
      </c>
      <c r="B1618" s="94">
        <v>1530</v>
      </c>
      <c r="C1618" s="165" t="s">
        <v>13699</v>
      </c>
      <c r="D1618" s="165">
        <v>2</v>
      </c>
      <c r="E1618" s="165" t="s">
        <v>13701</v>
      </c>
      <c r="F1618" s="165" t="s">
        <v>13708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13786</v>
      </c>
      <c r="Q1618" s="165" t="s">
        <v>13787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13698</v>
      </c>
      <c r="B1619" s="94">
        <v>1531</v>
      </c>
      <c r="C1619" s="165" t="s">
        <v>13699</v>
      </c>
      <c r="D1619" s="165">
        <v>3</v>
      </c>
      <c r="E1619" s="165" t="s">
        <v>13702</v>
      </c>
      <c r="F1619" s="165" t="s">
        <v>13709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13698</v>
      </c>
      <c r="B1620" s="94">
        <v>1532</v>
      </c>
      <c r="C1620" s="165" t="s">
        <v>13699</v>
      </c>
      <c r="D1620" s="165">
        <v>4</v>
      </c>
      <c r="E1620" s="165" t="s">
        <v>13703</v>
      </c>
      <c r="F1620" s="165" t="s">
        <v>13710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13698</v>
      </c>
      <c r="B1621" s="94">
        <v>1533</v>
      </c>
      <c r="C1621" s="165" t="s">
        <v>13699</v>
      </c>
      <c r="D1621" s="165">
        <v>5</v>
      </c>
      <c r="E1621" s="165" t="s">
        <v>13704</v>
      </c>
      <c r="F1621" s="165" t="s">
        <v>13711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13717</v>
      </c>
      <c r="B1622" s="94">
        <v>1534</v>
      </c>
      <c r="C1622" s="165" t="s">
        <v>13718</v>
      </c>
      <c r="D1622" s="165">
        <v>1</v>
      </c>
      <c r="E1622" s="165" t="s">
        <v>13719</v>
      </c>
      <c r="F1622" s="165" t="s">
        <v>12644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13720</v>
      </c>
      <c r="Q1622" s="165" t="s">
        <v>13720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13717</v>
      </c>
      <c r="B1623" s="94">
        <v>1535</v>
      </c>
      <c r="C1623" s="165" t="s">
        <v>13718</v>
      </c>
      <c r="D1623" s="165">
        <v>2</v>
      </c>
      <c r="E1623" s="165" t="s">
        <v>13721</v>
      </c>
      <c r="F1623" s="165" t="s">
        <v>13728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13812</v>
      </c>
      <c r="Q1623" s="165" t="s">
        <v>13813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13717</v>
      </c>
      <c r="B1624" s="94">
        <v>1536</v>
      </c>
      <c r="C1624" s="165" t="s">
        <v>13718</v>
      </c>
      <c r="D1624" s="165">
        <v>3</v>
      </c>
      <c r="E1624" s="165" t="s">
        <v>13722</v>
      </c>
      <c r="F1624" s="165" t="s">
        <v>13729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13717</v>
      </c>
      <c r="B1625" s="94">
        <v>1537</v>
      </c>
      <c r="C1625" s="165" t="s">
        <v>13718</v>
      </c>
      <c r="D1625" s="165">
        <v>4</v>
      </c>
      <c r="E1625" s="165" t="s">
        <v>13723</v>
      </c>
      <c r="F1625" s="165" t="s">
        <v>12647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13717</v>
      </c>
      <c r="B1626" s="94">
        <v>1538</v>
      </c>
      <c r="C1626" s="165" t="s">
        <v>13718</v>
      </c>
      <c r="D1626" s="165">
        <v>5</v>
      </c>
      <c r="E1626" s="165" t="s">
        <v>13724</v>
      </c>
      <c r="F1626" s="165" t="s">
        <v>13664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13717</v>
      </c>
      <c r="B1627" s="94">
        <v>1539</v>
      </c>
      <c r="C1627" s="165" t="s">
        <v>13718</v>
      </c>
      <c r="D1627" s="165">
        <v>6</v>
      </c>
      <c r="E1627" s="165" t="s">
        <v>13725</v>
      </c>
      <c r="F1627" s="165" t="s">
        <v>13730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13717</v>
      </c>
      <c r="B1628" s="94">
        <v>1540</v>
      </c>
      <c r="C1628" s="165" t="s">
        <v>13718</v>
      </c>
      <c r="D1628" s="165">
        <v>7</v>
      </c>
      <c r="E1628" s="165" t="s">
        <v>13726</v>
      </c>
      <c r="F1628" s="165" t="s">
        <v>13731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13717</v>
      </c>
      <c r="B1629" s="94">
        <v>1541</v>
      </c>
      <c r="C1629" s="165" t="s">
        <v>13718</v>
      </c>
      <c r="D1629" s="165">
        <v>8</v>
      </c>
      <c r="E1629" s="165" t="s">
        <v>13727</v>
      </c>
      <c r="F1629" s="165" t="s">
        <v>13732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13736</v>
      </c>
      <c r="B1630" s="94">
        <v>1542</v>
      </c>
      <c r="C1630" s="165" t="s">
        <v>5209</v>
      </c>
      <c r="D1630" s="165">
        <v>2</v>
      </c>
      <c r="E1630" s="165" t="s">
        <v>13737</v>
      </c>
      <c r="F1630" s="165" t="s">
        <v>13738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13739</v>
      </c>
      <c r="Q1630" s="165" t="s">
        <v>13740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13736</v>
      </c>
      <c r="B1631" s="94">
        <v>1543</v>
      </c>
      <c r="C1631" s="165" t="s">
        <v>5209</v>
      </c>
      <c r="D1631" s="165">
        <v>3</v>
      </c>
      <c r="E1631" s="165" t="s">
        <v>13741</v>
      </c>
      <c r="F1631" s="165" t="s">
        <v>13742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13776</v>
      </c>
      <c r="Q1631" s="165" t="s">
        <v>13777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13736</v>
      </c>
      <c r="B1632" s="94">
        <v>1544</v>
      </c>
      <c r="C1632" s="165" t="s">
        <v>5209</v>
      </c>
      <c r="D1632" s="165">
        <v>4</v>
      </c>
      <c r="E1632" s="165" t="s">
        <v>13743</v>
      </c>
      <c r="F1632" s="165" t="s">
        <v>13750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13736</v>
      </c>
      <c r="B1633" s="94">
        <v>1545</v>
      </c>
      <c r="C1633" s="165" t="s">
        <v>5209</v>
      </c>
      <c r="D1633" s="165">
        <v>5</v>
      </c>
      <c r="E1633" s="165" t="s">
        <v>13744</v>
      </c>
      <c r="F1633" s="165" t="s">
        <v>13751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13736</v>
      </c>
      <c r="B1634" s="94">
        <v>1546</v>
      </c>
      <c r="C1634" s="165" t="s">
        <v>5209</v>
      </c>
      <c r="D1634" s="165">
        <v>6</v>
      </c>
      <c r="E1634" s="165" t="s">
        <v>13745</v>
      </c>
      <c r="F1634" s="165" t="s">
        <v>13752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13736</v>
      </c>
      <c r="B1635" s="94">
        <v>1547</v>
      </c>
      <c r="C1635" s="165" t="s">
        <v>5209</v>
      </c>
      <c r="D1635" s="165">
        <v>7</v>
      </c>
      <c r="E1635" s="165" t="s">
        <v>13746</v>
      </c>
      <c r="F1635" s="165" t="s">
        <v>13753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13736</v>
      </c>
      <c r="B1636" s="94">
        <v>1548</v>
      </c>
      <c r="C1636" s="165" t="s">
        <v>5209</v>
      </c>
      <c r="D1636" s="165">
        <v>8</v>
      </c>
      <c r="E1636" s="165" t="s">
        <v>13747</v>
      </c>
      <c r="F1636" s="165" t="s">
        <v>13754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13736</v>
      </c>
      <c r="B1637" s="94">
        <v>1549</v>
      </c>
      <c r="C1637" s="165" t="s">
        <v>5209</v>
      </c>
      <c r="D1637" s="165"/>
      <c r="E1637" s="165" t="s">
        <v>13748</v>
      </c>
      <c r="F1637" s="165" t="s">
        <v>13738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13739</v>
      </c>
      <c r="Q1637" s="165" t="s">
        <v>13740</v>
      </c>
      <c r="R1637" s="3">
        <f t="shared" si="87"/>
        <v>120000</v>
      </c>
      <c r="S1637" s="337">
        <v>120000</v>
      </c>
      <c r="T1637"/>
      <c r="U1637" s="3"/>
      <c r="V1637" s="338" t="s">
        <v>13749</v>
      </c>
    </row>
    <row r="1638" spans="1:22">
      <c r="A1638" s="165" t="s">
        <v>13779</v>
      </c>
      <c r="B1638" s="94">
        <v>1550</v>
      </c>
      <c r="C1638" s="165" t="s">
        <v>13780</v>
      </c>
      <c r="D1638" s="696" t="s">
        <v>13784</v>
      </c>
      <c r="E1638" s="165" t="s">
        <v>13781</v>
      </c>
      <c r="F1638" s="165" t="s">
        <v>13782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13783</v>
      </c>
      <c r="Q1638" s="165" t="s">
        <v>13520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12476</v>
      </c>
      <c r="B1639" s="94">
        <v>1551</v>
      </c>
      <c r="C1639" s="165" t="s">
        <v>13758</v>
      </c>
      <c r="D1639" s="165">
        <v>1</v>
      </c>
      <c r="E1639" s="165" t="s">
        <v>13759</v>
      </c>
      <c r="F1639" s="165" t="s">
        <v>13767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13775</v>
      </c>
      <c r="Q1639" s="165" t="s">
        <v>13776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12476</v>
      </c>
      <c r="B1640" s="94">
        <v>1552</v>
      </c>
      <c r="C1640" s="165" t="s">
        <v>13758</v>
      </c>
      <c r="D1640" s="165">
        <v>2</v>
      </c>
      <c r="E1640" s="165" t="s">
        <v>13760</v>
      </c>
      <c r="F1640" s="165" t="s">
        <v>13768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13809</v>
      </c>
      <c r="Q1640" s="165" t="s">
        <v>13810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12476</v>
      </c>
      <c r="B1641" s="94">
        <v>1553</v>
      </c>
      <c r="C1641" s="165" t="s">
        <v>13758</v>
      </c>
      <c r="D1641" s="165">
        <v>3</v>
      </c>
      <c r="E1641" s="165" t="s">
        <v>13761</v>
      </c>
      <c r="F1641" s="165" t="s">
        <v>13769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12476</v>
      </c>
      <c r="B1642" s="94">
        <v>1554</v>
      </c>
      <c r="C1642" s="165" t="s">
        <v>13758</v>
      </c>
      <c r="D1642" s="165">
        <v>4</v>
      </c>
      <c r="E1642" s="165" t="s">
        <v>13762</v>
      </c>
      <c r="F1642" s="165" t="s">
        <v>13770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12476</v>
      </c>
      <c r="B1643" s="94">
        <v>1555</v>
      </c>
      <c r="C1643" s="165" t="s">
        <v>13758</v>
      </c>
      <c r="D1643" s="165">
        <v>5</v>
      </c>
      <c r="E1643" s="165" t="s">
        <v>13763</v>
      </c>
      <c r="F1643" s="165" t="s">
        <v>13771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12476</v>
      </c>
      <c r="B1644" s="94">
        <v>1556</v>
      </c>
      <c r="C1644" s="165" t="s">
        <v>13758</v>
      </c>
      <c r="D1644" s="165">
        <v>6</v>
      </c>
      <c r="E1644" s="165" t="s">
        <v>13764</v>
      </c>
      <c r="F1644" s="165" t="s">
        <v>13772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12476</v>
      </c>
      <c r="B1645" s="94">
        <v>1557</v>
      </c>
      <c r="C1645" s="165" t="s">
        <v>13758</v>
      </c>
      <c r="D1645" s="165">
        <v>7</v>
      </c>
      <c r="E1645" s="165" t="s">
        <v>13765</v>
      </c>
      <c r="F1645" s="165" t="s">
        <v>13773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12476</v>
      </c>
      <c r="B1646" s="94">
        <v>1558</v>
      </c>
      <c r="C1646" s="165" t="s">
        <v>13758</v>
      </c>
      <c r="D1646" s="165">
        <v>8</v>
      </c>
      <c r="E1646" s="165" t="s">
        <v>13766</v>
      </c>
      <c r="F1646" s="165" t="s">
        <v>13774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13793</v>
      </c>
      <c r="B1647" s="94">
        <v>1559</v>
      </c>
      <c r="C1647" s="165" t="s">
        <v>13794</v>
      </c>
      <c r="D1647" s="165">
        <v>1</v>
      </c>
      <c r="E1647" s="165" t="s">
        <v>13795</v>
      </c>
      <c r="F1647" s="165" t="s">
        <v>13790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13807</v>
      </c>
      <c r="Q1647" s="165" t="s">
        <v>13808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13793</v>
      </c>
      <c r="B1648" s="94">
        <v>1560</v>
      </c>
      <c r="C1648" s="165" t="s">
        <v>13794</v>
      </c>
      <c r="D1648" s="165">
        <v>2</v>
      </c>
      <c r="E1648" s="165" t="s">
        <v>13796</v>
      </c>
      <c r="F1648" s="165" t="s">
        <v>13806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13793</v>
      </c>
      <c r="B1649" s="94">
        <v>1561</v>
      </c>
      <c r="C1649" s="165" t="s">
        <v>13794</v>
      </c>
      <c r="D1649" s="165">
        <v>3</v>
      </c>
      <c r="E1649" s="165" t="s">
        <v>13797</v>
      </c>
      <c r="F1649" s="165" t="s">
        <v>13803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13793</v>
      </c>
      <c r="B1650" s="94">
        <v>1562</v>
      </c>
      <c r="C1650" s="165" t="s">
        <v>13794</v>
      </c>
      <c r="D1650" s="165">
        <v>4</v>
      </c>
      <c r="E1650" s="165" t="s">
        <v>13798</v>
      </c>
      <c r="F1650" s="165" t="s">
        <v>13631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13793</v>
      </c>
      <c r="B1651" s="94">
        <v>1563</v>
      </c>
      <c r="C1651" s="165" t="s">
        <v>13794</v>
      </c>
      <c r="D1651" s="165">
        <v>5</v>
      </c>
      <c r="E1651" s="165" t="s">
        <v>13799</v>
      </c>
      <c r="F1651" s="165" t="s">
        <v>13632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13793</v>
      </c>
      <c r="B1652" s="94">
        <v>1564</v>
      </c>
      <c r="C1652" s="165" t="s">
        <v>13794</v>
      </c>
      <c r="D1652" s="165">
        <v>6</v>
      </c>
      <c r="E1652" s="165" t="s">
        <v>13800</v>
      </c>
      <c r="F1652" s="165" t="s">
        <v>13633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13793</v>
      </c>
      <c r="B1653" s="94">
        <v>1565</v>
      </c>
      <c r="C1653" s="165" t="s">
        <v>13794</v>
      </c>
      <c r="D1653" s="165">
        <v>7</v>
      </c>
      <c r="E1653" s="165" t="s">
        <v>13801</v>
      </c>
      <c r="F1653" s="165" t="s">
        <v>13804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13793</v>
      </c>
      <c r="B1654" s="94">
        <v>1566</v>
      </c>
      <c r="C1654" s="165" t="s">
        <v>13794</v>
      </c>
      <c r="D1654" s="165">
        <v>8</v>
      </c>
      <c r="E1654" s="165" t="s">
        <v>13802</v>
      </c>
      <c r="F1654" s="165" t="s">
        <v>13805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11733</v>
      </c>
      <c r="C5" s="273" t="s">
        <v>11734</v>
      </c>
      <c r="D5" s="662">
        <v>37362</v>
      </c>
      <c r="E5" s="277"/>
      <c r="F5" s="662"/>
      <c r="G5" s="278"/>
      <c r="H5" s="273">
        <v>68328</v>
      </c>
    </row>
    <row r="6" spans="1:14">
      <c r="B6" s="273" t="s">
        <v>11841</v>
      </c>
      <c r="C6" s="273" t="s">
        <v>11842</v>
      </c>
      <c r="D6" s="662">
        <v>28440</v>
      </c>
      <c r="E6" s="277"/>
      <c r="F6" s="662"/>
      <c r="G6" s="278"/>
      <c r="H6" s="273">
        <v>110194</v>
      </c>
    </row>
    <row r="7" spans="1:14">
      <c r="B7" s="273" t="s">
        <v>11912</v>
      </c>
      <c r="C7" s="273" t="s">
        <v>11950</v>
      </c>
      <c r="D7" s="662">
        <v>4515</v>
      </c>
      <c r="E7" s="277"/>
      <c r="F7" s="662"/>
      <c r="G7" s="278"/>
      <c r="H7" s="273">
        <v>112614</v>
      </c>
    </row>
    <row r="8" spans="1:14">
      <c r="B8" s="273" t="s">
        <v>11699</v>
      </c>
      <c r="C8" s="273" t="s">
        <v>12031</v>
      </c>
      <c r="D8" s="662">
        <v>12236</v>
      </c>
      <c r="E8" s="277"/>
      <c r="F8" s="662"/>
      <c r="G8" s="278"/>
      <c r="H8" s="273">
        <v>89777</v>
      </c>
    </row>
    <row r="9" spans="1:14">
      <c r="B9" s="273" t="s">
        <v>12122</v>
      </c>
      <c r="C9" s="273" t="s">
        <v>12124</v>
      </c>
      <c r="D9" s="662">
        <v>22824</v>
      </c>
      <c r="E9" s="277"/>
      <c r="F9" s="662"/>
      <c r="G9" s="278"/>
      <c r="H9" s="273">
        <v>25997</v>
      </c>
    </row>
    <row r="10" spans="1:14">
      <c r="B10" s="273" t="s">
        <v>11726</v>
      </c>
      <c r="C10" s="273" t="s">
        <v>11727</v>
      </c>
      <c r="D10" s="662">
        <v>22362</v>
      </c>
      <c r="E10" s="277" t="s">
        <v>11728</v>
      </c>
      <c r="F10" s="662"/>
      <c r="G10" s="294"/>
      <c r="H10" s="273">
        <v>176177</v>
      </c>
    </row>
    <row r="11" spans="1:14">
      <c r="B11" s="273" t="s">
        <v>11778</v>
      </c>
      <c r="C11" s="273" t="s">
        <v>11779</v>
      </c>
      <c r="D11" s="662">
        <v>31556</v>
      </c>
      <c r="E11" s="277" t="s">
        <v>11728</v>
      </c>
      <c r="F11" s="662"/>
      <c r="G11" s="294"/>
      <c r="H11" s="273">
        <v>20413</v>
      </c>
    </row>
    <row r="12" spans="1:14">
      <c r="B12" s="273" t="s">
        <v>11909</v>
      </c>
      <c r="C12" s="273" t="s">
        <v>11949</v>
      </c>
      <c r="D12" s="662">
        <v>17624</v>
      </c>
      <c r="E12" s="277" t="s">
        <v>11728</v>
      </c>
      <c r="F12" s="662"/>
      <c r="G12" s="294"/>
      <c r="H12" s="273">
        <v>103629</v>
      </c>
    </row>
    <row r="13" spans="1:14">
      <c r="B13" s="273" t="s">
        <v>11982</v>
      </c>
      <c r="C13" s="273" t="s">
        <v>11986</v>
      </c>
      <c r="D13" s="662">
        <v>21491</v>
      </c>
      <c r="E13" s="277"/>
      <c r="F13" s="662"/>
      <c r="G13" s="294"/>
      <c r="H13" s="273">
        <v>108173</v>
      </c>
    </row>
    <row r="14" spans="1:14">
      <c r="B14" s="273" t="s">
        <v>12029</v>
      </c>
      <c r="C14" s="273" t="s">
        <v>12312</v>
      </c>
      <c r="D14" s="662">
        <v>1161</v>
      </c>
      <c r="E14" s="277"/>
      <c r="F14" s="662"/>
      <c r="G14" s="294"/>
      <c r="H14" s="273">
        <v>97603</v>
      </c>
    </row>
    <row r="15" spans="1:14">
      <c r="B15" s="273" t="s">
        <v>11701</v>
      </c>
      <c r="C15" s="273" t="s">
        <v>11712</v>
      </c>
      <c r="D15" s="662">
        <v>21000</v>
      </c>
      <c r="E15" s="277"/>
      <c r="F15" s="662"/>
      <c r="G15" s="294"/>
      <c r="H15" s="273">
        <v>35603</v>
      </c>
    </row>
    <row r="16" spans="1:14">
      <c r="B16" s="273" t="s">
        <v>12116</v>
      </c>
      <c r="C16" s="273" t="s">
        <v>12119</v>
      </c>
      <c r="D16" s="662">
        <v>516</v>
      </c>
      <c r="E16" s="277"/>
      <c r="F16" s="662"/>
      <c r="G16" s="294"/>
      <c r="H16" s="273">
        <v>132019</v>
      </c>
    </row>
    <row r="17" spans="2:8">
      <c r="B17" s="273" t="s">
        <v>12116</v>
      </c>
      <c r="C17" s="273" t="s">
        <v>12119</v>
      </c>
      <c r="D17" s="662">
        <v>41154</v>
      </c>
      <c r="E17" s="277"/>
      <c r="F17" s="662"/>
      <c r="G17" s="294"/>
      <c r="H17" s="273">
        <v>90865</v>
      </c>
    </row>
    <row r="18" spans="2:8">
      <c r="B18" s="273" t="s">
        <v>12173</v>
      </c>
      <c r="C18" s="273" t="s">
        <v>12176</v>
      </c>
      <c r="D18" s="662">
        <v>18907</v>
      </c>
      <c r="E18" s="277"/>
      <c r="F18" s="662"/>
      <c r="G18" s="294"/>
      <c r="H18" s="273">
        <v>24253</v>
      </c>
    </row>
    <row r="19" spans="2:8">
      <c r="B19" s="273" t="s">
        <v>12220</v>
      </c>
      <c r="C19" s="273" t="s">
        <v>12223</v>
      </c>
      <c r="D19" s="662">
        <v>8137</v>
      </c>
      <c r="E19" s="277"/>
      <c r="F19" s="662"/>
      <c r="G19" s="294"/>
      <c r="H19" s="273">
        <v>22709</v>
      </c>
    </row>
    <row r="20" spans="2:8">
      <c r="B20" s="273" t="s">
        <v>12283</v>
      </c>
      <c r="C20" s="273" t="s">
        <v>12284</v>
      </c>
      <c r="D20" s="662">
        <v>44648</v>
      </c>
      <c r="E20" s="277"/>
      <c r="F20" s="662"/>
      <c r="G20" s="294"/>
      <c r="H20" s="273">
        <v>67392</v>
      </c>
    </row>
    <row r="21" spans="2:8">
      <c r="B21" s="273" t="s">
        <v>11698</v>
      </c>
      <c r="C21" s="273" t="s">
        <v>3484</v>
      </c>
      <c r="D21" s="662"/>
      <c r="E21" s="277"/>
      <c r="F21" s="662">
        <v>45</v>
      </c>
      <c r="G21" s="278"/>
      <c r="H21" s="273">
        <v>196273</v>
      </c>
    </row>
    <row r="22" spans="2:8">
      <c r="B22" s="273" t="s">
        <v>11706</v>
      </c>
      <c r="C22" s="273" t="s">
        <v>3484</v>
      </c>
      <c r="D22" s="662"/>
      <c r="E22" s="277"/>
      <c r="F22" s="662">
        <v>45</v>
      </c>
      <c r="G22" s="278"/>
      <c r="H22" s="273">
        <v>156080</v>
      </c>
    </row>
    <row r="23" spans="2:8">
      <c r="B23" s="273" t="s">
        <v>11716</v>
      </c>
      <c r="C23" s="273" t="s">
        <v>11717</v>
      </c>
      <c r="D23" s="662">
        <v>17015</v>
      </c>
      <c r="E23" s="277"/>
      <c r="F23" s="662"/>
      <c r="G23" s="278"/>
      <c r="H23" s="273">
        <v>193125</v>
      </c>
    </row>
    <row r="24" spans="2:8">
      <c r="B24" s="273" t="s">
        <v>11765</v>
      </c>
      <c r="C24" s="273" t="s">
        <v>11768</v>
      </c>
      <c r="D24" s="662">
        <v>17015</v>
      </c>
      <c r="E24" s="277"/>
      <c r="F24" s="662"/>
      <c r="G24" s="278"/>
      <c r="H24" s="273">
        <v>49216</v>
      </c>
    </row>
    <row r="25" spans="2:8">
      <c r="B25" s="273" t="s">
        <v>11813</v>
      </c>
      <c r="C25" s="273" t="s">
        <v>11829</v>
      </c>
      <c r="D25" s="662">
        <v>17015</v>
      </c>
      <c r="E25" s="277"/>
      <c r="F25" s="662"/>
      <c r="G25" s="278"/>
      <c r="H25" s="273">
        <v>188505</v>
      </c>
    </row>
    <row r="26" spans="2:8">
      <c r="B26" s="273" t="s">
        <v>11878</v>
      </c>
      <c r="C26" s="273" t="s">
        <v>11945</v>
      </c>
      <c r="D26" s="662">
        <v>17015</v>
      </c>
      <c r="E26" s="277"/>
      <c r="F26" s="662"/>
      <c r="G26" s="278"/>
      <c r="H26" s="273">
        <v>134951</v>
      </c>
    </row>
    <row r="27" spans="2:8">
      <c r="B27" s="273" t="s">
        <v>11943</v>
      </c>
      <c r="C27" s="273" t="s">
        <v>11944</v>
      </c>
      <c r="D27" s="662">
        <v>17015</v>
      </c>
      <c r="E27" s="277"/>
      <c r="F27" s="662"/>
      <c r="G27" s="278"/>
      <c r="H27" s="273">
        <v>95860</v>
      </c>
    </row>
    <row r="28" spans="2:8">
      <c r="B28" s="273" t="s">
        <v>11979</v>
      </c>
      <c r="C28" s="273" t="s">
        <v>11985</v>
      </c>
      <c r="D28" s="662">
        <v>17015</v>
      </c>
      <c r="E28" s="277"/>
      <c r="F28" s="662"/>
      <c r="G28" s="278"/>
      <c r="H28" s="273">
        <v>220765</v>
      </c>
    </row>
    <row r="29" spans="2:8">
      <c r="B29" s="273" t="s">
        <v>12014</v>
      </c>
      <c r="C29" s="273" t="s">
        <v>12015</v>
      </c>
      <c r="D29" s="662">
        <v>17015</v>
      </c>
      <c r="E29" s="277"/>
      <c r="F29" s="662"/>
      <c r="G29" s="278"/>
      <c r="H29" s="273">
        <v>188420</v>
      </c>
    </row>
    <row r="30" spans="2:8">
      <c r="B30" s="273" t="s">
        <v>12053</v>
      </c>
      <c r="C30" s="273" t="s">
        <v>12066</v>
      </c>
      <c r="D30" s="662">
        <v>17015</v>
      </c>
      <c r="E30" s="277"/>
      <c r="F30" s="662"/>
      <c r="G30" s="278"/>
      <c r="H30" s="273">
        <v>140729</v>
      </c>
    </row>
    <row r="31" spans="2:8">
      <c r="B31" s="273" t="s">
        <v>12112</v>
      </c>
      <c r="C31" s="273" t="s">
        <v>12115</v>
      </c>
      <c r="D31" s="662">
        <v>17015</v>
      </c>
      <c r="E31" s="277"/>
      <c r="F31" s="662"/>
      <c r="G31" s="278"/>
      <c r="H31" s="273">
        <v>205682</v>
      </c>
    </row>
    <row r="32" spans="2:8">
      <c r="B32" s="273" t="s">
        <v>12154</v>
      </c>
      <c r="C32" s="273" t="s">
        <v>12159</v>
      </c>
      <c r="D32" s="662">
        <v>17000</v>
      </c>
      <c r="E32" s="277" t="s">
        <v>12160</v>
      </c>
      <c r="F32" s="662"/>
      <c r="G32" s="278"/>
      <c r="H32" s="273">
        <v>152297</v>
      </c>
    </row>
    <row r="33" spans="2:8">
      <c r="B33" s="273" t="s">
        <v>12205</v>
      </c>
      <c r="C33" s="273" t="s">
        <v>12218</v>
      </c>
      <c r="D33" s="662">
        <v>20030</v>
      </c>
      <c r="E33" s="277"/>
      <c r="F33" s="662"/>
      <c r="G33" s="278"/>
      <c r="H33" s="273">
        <v>67993</v>
      </c>
    </row>
    <row r="34" spans="2:8">
      <c r="B34" s="273" t="s">
        <v>12254</v>
      </c>
      <c r="C34" s="273" t="s">
        <v>12274</v>
      </c>
      <c r="D34" s="662">
        <v>20030</v>
      </c>
      <c r="E34" s="277"/>
      <c r="F34" s="662"/>
      <c r="G34" s="278"/>
      <c r="H34" s="273">
        <v>321569</v>
      </c>
    </row>
    <row r="35" spans="2:8">
      <c r="B35" s="273" t="s">
        <v>11740</v>
      </c>
      <c r="C35" s="273" t="s">
        <v>11741</v>
      </c>
      <c r="D35" s="662">
        <v>6089</v>
      </c>
      <c r="E35" s="277"/>
      <c r="F35" s="662"/>
      <c r="G35" s="278"/>
      <c r="H35" s="273">
        <v>92794</v>
      </c>
    </row>
    <row r="36" spans="2:8">
      <c r="B36" s="273" t="s">
        <v>11796</v>
      </c>
      <c r="C36" s="273" t="s">
        <v>11797</v>
      </c>
      <c r="D36" s="662">
        <v>6089</v>
      </c>
      <c r="E36" s="277"/>
      <c r="F36" s="662"/>
      <c r="G36" s="278"/>
      <c r="H36" s="273">
        <v>335029</v>
      </c>
    </row>
    <row r="37" spans="2:8">
      <c r="B37" s="273" t="s">
        <v>11854</v>
      </c>
      <c r="C37" s="273" t="s">
        <v>11855</v>
      </c>
      <c r="D37" s="662">
        <v>6089</v>
      </c>
      <c r="E37" s="277"/>
      <c r="F37" s="662"/>
      <c r="G37" s="278"/>
      <c r="H37" s="273">
        <v>110316</v>
      </c>
    </row>
    <row r="38" spans="2:8">
      <c r="B38" s="273" t="s">
        <v>11897</v>
      </c>
      <c r="C38" s="273" t="s">
        <v>11898</v>
      </c>
      <c r="D38" s="662">
        <v>6089</v>
      </c>
      <c r="E38" s="277"/>
      <c r="F38" s="662"/>
      <c r="G38" s="278"/>
      <c r="H38" s="273">
        <v>53572</v>
      </c>
    </row>
    <row r="39" spans="2:8">
      <c r="B39" s="273" t="s">
        <v>11954</v>
      </c>
      <c r="C39" s="273" t="s">
        <v>11955</v>
      </c>
      <c r="D39" s="662">
        <v>6089</v>
      </c>
      <c r="E39" s="277"/>
      <c r="F39" s="662"/>
      <c r="G39" s="278"/>
      <c r="H39" s="273">
        <v>84131</v>
      </c>
    </row>
    <row r="40" spans="2:8">
      <c r="B40" s="273" t="s">
        <v>12000</v>
      </c>
      <c r="C40" s="273" t="s">
        <v>12001</v>
      </c>
      <c r="D40" s="662">
        <v>6089</v>
      </c>
      <c r="E40" s="277"/>
      <c r="F40" s="662"/>
      <c r="G40" s="278"/>
      <c r="H40" s="273">
        <v>180774</v>
      </c>
    </row>
    <row r="41" spans="2:8">
      <c r="B41" s="273" t="s">
        <v>12040</v>
      </c>
      <c r="C41" s="273" t="s">
        <v>12041</v>
      </c>
      <c r="D41" s="662">
        <v>6089</v>
      </c>
      <c r="E41" s="277"/>
      <c r="F41" s="662"/>
      <c r="G41" s="278"/>
      <c r="H41" s="273">
        <v>98418</v>
      </c>
    </row>
    <row r="42" spans="2:8">
      <c r="B42" s="273" t="s">
        <v>12085</v>
      </c>
      <c r="C42" s="273" t="s">
        <v>12086</v>
      </c>
      <c r="D42" s="662">
        <v>6089</v>
      </c>
      <c r="E42" s="277"/>
      <c r="F42" s="662"/>
      <c r="G42" s="278"/>
      <c r="H42" s="273">
        <v>94659</v>
      </c>
    </row>
    <row r="43" spans="2:8">
      <c r="B43" s="273" t="s">
        <v>12137</v>
      </c>
      <c r="C43" s="273" t="s">
        <v>12138</v>
      </c>
      <c r="D43" s="662">
        <v>6089</v>
      </c>
      <c r="E43" s="277"/>
      <c r="F43" s="662"/>
      <c r="G43" s="278"/>
      <c r="H43" s="273">
        <v>98658</v>
      </c>
    </row>
    <row r="44" spans="2:8">
      <c r="B44" s="273" t="s">
        <v>12189</v>
      </c>
      <c r="C44" s="273" t="s">
        <v>12190</v>
      </c>
      <c r="D44" s="662">
        <v>6089</v>
      </c>
      <c r="E44" s="277"/>
      <c r="F44" s="662"/>
      <c r="G44" s="278"/>
      <c r="H44" s="273">
        <v>17810</v>
      </c>
    </row>
    <row r="45" spans="2:8">
      <c r="B45" s="273" t="s">
        <v>12232</v>
      </c>
      <c r="C45" s="273" t="s">
        <v>12233</v>
      </c>
      <c r="D45" s="662">
        <v>8350</v>
      </c>
      <c r="E45" s="277"/>
      <c r="F45" s="662"/>
      <c r="G45" s="278"/>
      <c r="H45" s="273">
        <v>6904</v>
      </c>
    </row>
    <row r="46" spans="2:8">
      <c r="B46" s="273" t="s">
        <v>12296</v>
      </c>
      <c r="C46" s="273" t="s">
        <v>12297</v>
      </c>
      <c r="D46" s="662">
        <v>8350</v>
      </c>
      <c r="E46" s="277"/>
      <c r="F46" s="662"/>
      <c r="G46" s="278"/>
      <c r="H46" s="273">
        <v>124535</v>
      </c>
    </row>
    <row r="47" spans="2:8">
      <c r="B47" s="273" t="s">
        <v>11718</v>
      </c>
      <c r="C47" s="273" t="s">
        <v>11719</v>
      </c>
      <c r="D47" s="662"/>
      <c r="E47" s="277"/>
      <c r="F47" s="662">
        <v>3780</v>
      </c>
      <c r="G47" s="278" t="s">
        <v>11720</v>
      </c>
      <c r="H47" s="273">
        <v>196905</v>
      </c>
    </row>
    <row r="48" spans="2:8">
      <c r="B48" s="273" t="s">
        <v>11718</v>
      </c>
      <c r="C48" s="273" t="s">
        <v>11721</v>
      </c>
      <c r="D48" s="662"/>
      <c r="E48" s="277"/>
      <c r="F48" s="662">
        <v>11970</v>
      </c>
      <c r="G48" s="278" t="s">
        <v>11722</v>
      </c>
      <c r="H48" s="273">
        <v>208875</v>
      </c>
    </row>
    <row r="49" spans="2:8">
      <c r="B49" s="273" t="s">
        <v>11735</v>
      </c>
      <c r="C49" s="273" t="s">
        <v>11736</v>
      </c>
      <c r="D49" s="662"/>
      <c r="E49" s="277"/>
      <c r="F49" s="662">
        <v>16380</v>
      </c>
      <c r="G49" s="278" t="s">
        <v>11738</v>
      </c>
      <c r="H49" s="273">
        <v>84708</v>
      </c>
    </row>
    <row r="50" spans="2:8">
      <c r="B50" s="273" t="s">
        <v>11735</v>
      </c>
      <c r="C50" s="273" t="s">
        <v>11737</v>
      </c>
      <c r="D50" s="662"/>
      <c r="E50" s="277"/>
      <c r="F50" s="662">
        <v>14175</v>
      </c>
      <c r="G50" s="278" t="s">
        <v>11739</v>
      </c>
      <c r="H50" s="273">
        <v>98883</v>
      </c>
    </row>
    <row r="51" spans="2:8">
      <c r="B51" s="273" t="s">
        <v>11744</v>
      </c>
      <c r="C51" s="273" t="s">
        <v>11745</v>
      </c>
      <c r="D51" s="662"/>
      <c r="E51" s="277"/>
      <c r="F51" s="662">
        <v>12000</v>
      </c>
      <c r="G51" s="278" t="s">
        <v>11746</v>
      </c>
      <c r="H51" s="273">
        <v>43340</v>
      </c>
    </row>
    <row r="52" spans="2:8">
      <c r="B52" s="273" t="s">
        <v>11754</v>
      </c>
      <c r="C52" s="273" t="s">
        <v>11755</v>
      </c>
      <c r="D52" s="662"/>
      <c r="E52" s="277"/>
      <c r="F52" s="662">
        <v>14175</v>
      </c>
      <c r="G52" s="278" t="s">
        <v>11760</v>
      </c>
      <c r="H52" s="273">
        <v>37417</v>
      </c>
    </row>
    <row r="53" spans="2:8">
      <c r="B53" s="273" t="s">
        <v>11754</v>
      </c>
      <c r="C53" s="273" t="s">
        <v>11756</v>
      </c>
      <c r="D53" s="662"/>
      <c r="E53" s="277"/>
      <c r="F53" s="662">
        <v>13230</v>
      </c>
      <c r="G53" s="278" t="s">
        <v>11761</v>
      </c>
      <c r="H53" s="273">
        <v>50647</v>
      </c>
    </row>
    <row r="54" spans="2:8">
      <c r="B54" s="273" t="s">
        <v>11754</v>
      </c>
      <c r="C54" s="273" t="s">
        <v>11757</v>
      </c>
      <c r="D54" s="662"/>
      <c r="E54" s="277"/>
      <c r="F54" s="662">
        <v>10800</v>
      </c>
      <c r="G54" s="278" t="s">
        <v>11762</v>
      </c>
      <c r="H54" s="273">
        <v>61447</v>
      </c>
    </row>
    <row r="55" spans="2:8">
      <c r="B55" s="273" t="s">
        <v>11754</v>
      </c>
      <c r="C55" s="273" t="s">
        <v>11758</v>
      </c>
      <c r="D55" s="662"/>
      <c r="E55" s="277"/>
      <c r="F55" s="662">
        <v>3780</v>
      </c>
      <c r="G55" s="278" t="s">
        <v>11763</v>
      </c>
      <c r="H55" s="273">
        <v>65227</v>
      </c>
    </row>
    <row r="56" spans="2:8">
      <c r="B56" s="273" t="s">
        <v>11754</v>
      </c>
      <c r="C56" s="273" t="s">
        <v>11759</v>
      </c>
      <c r="D56" s="662"/>
      <c r="E56" s="277"/>
      <c r="F56" s="662">
        <v>11340</v>
      </c>
      <c r="G56" s="278" t="s">
        <v>11764</v>
      </c>
      <c r="H56" s="273">
        <v>76567</v>
      </c>
    </row>
    <row r="57" spans="2:8">
      <c r="B57" s="273" t="s">
        <v>11769</v>
      </c>
      <c r="C57" s="273" t="s">
        <v>11770</v>
      </c>
      <c r="D57" s="662"/>
      <c r="E57" s="277"/>
      <c r="F57" s="662">
        <v>17325</v>
      </c>
      <c r="G57" s="278" t="s">
        <v>11773</v>
      </c>
      <c r="H57" s="273">
        <v>66541</v>
      </c>
    </row>
    <row r="58" spans="2:8">
      <c r="B58" s="273" t="s">
        <v>11769</v>
      </c>
      <c r="C58" s="273" t="s">
        <v>11771</v>
      </c>
      <c r="D58" s="662"/>
      <c r="E58" s="277"/>
      <c r="F58" s="662">
        <v>20475</v>
      </c>
      <c r="G58" s="278" t="s">
        <v>11774</v>
      </c>
      <c r="H58" s="273">
        <v>87016</v>
      </c>
    </row>
    <row r="59" spans="2:8">
      <c r="B59" s="273" t="s">
        <v>11769</v>
      </c>
      <c r="C59" s="273" t="s">
        <v>11772</v>
      </c>
      <c r="D59" s="662"/>
      <c r="E59" s="277"/>
      <c r="F59" s="662">
        <v>12600</v>
      </c>
      <c r="G59" s="278" t="s">
        <v>11775</v>
      </c>
      <c r="H59" s="273">
        <v>99616</v>
      </c>
    </row>
    <row r="60" spans="2:8">
      <c r="B60" s="273" t="s">
        <v>11696</v>
      </c>
      <c r="C60" s="273" t="s">
        <v>11780</v>
      </c>
      <c r="D60" s="662"/>
      <c r="E60" s="277"/>
      <c r="F60" s="662">
        <v>14175</v>
      </c>
      <c r="G60" s="278" t="s">
        <v>11781</v>
      </c>
      <c r="H60" s="273">
        <v>34588</v>
      </c>
    </row>
    <row r="61" spans="2:8">
      <c r="B61" s="273" t="s">
        <v>11789</v>
      </c>
      <c r="C61" s="273" t="s">
        <v>11790</v>
      </c>
      <c r="D61" s="662"/>
      <c r="E61" s="277"/>
      <c r="F61" s="662">
        <v>14175</v>
      </c>
      <c r="G61" s="278" t="s">
        <v>11793</v>
      </c>
      <c r="H61" s="273">
        <v>15143</v>
      </c>
    </row>
    <row r="62" spans="2:8">
      <c r="B62" s="273" t="s">
        <v>11789</v>
      </c>
      <c r="C62" s="273" t="s">
        <v>11791</v>
      </c>
      <c r="D62" s="662"/>
      <c r="E62" s="277"/>
      <c r="F62" s="662">
        <v>331800</v>
      </c>
      <c r="G62" s="278" t="s">
        <v>11794</v>
      </c>
      <c r="H62" s="273">
        <v>346943</v>
      </c>
    </row>
    <row r="63" spans="2:8">
      <c r="B63" s="273" t="s">
        <v>11789</v>
      </c>
      <c r="C63" s="273" t="s">
        <v>11792</v>
      </c>
      <c r="D63" s="662"/>
      <c r="E63" s="277"/>
      <c r="F63" s="662">
        <v>14175</v>
      </c>
      <c r="G63" s="278" t="s">
        <v>11795</v>
      </c>
      <c r="H63" s="273">
        <v>361118</v>
      </c>
    </row>
    <row r="64" spans="2:8">
      <c r="B64" s="273" t="s">
        <v>11697</v>
      </c>
      <c r="C64" s="273" t="s">
        <v>11799</v>
      </c>
      <c r="D64" s="662"/>
      <c r="E64" s="277"/>
      <c r="F64" s="662">
        <v>20475</v>
      </c>
      <c r="G64" s="278" t="s">
        <v>11803</v>
      </c>
      <c r="H64" s="273">
        <v>359504</v>
      </c>
    </row>
    <row r="65" spans="2:8">
      <c r="B65" s="273" t="s">
        <v>11697</v>
      </c>
      <c r="C65" s="273" t="s">
        <v>11800</v>
      </c>
      <c r="D65" s="662"/>
      <c r="E65" s="277"/>
      <c r="F65" s="662">
        <v>20475</v>
      </c>
      <c r="G65" s="278" t="s">
        <v>11804</v>
      </c>
      <c r="H65" s="273">
        <v>379979</v>
      </c>
    </row>
    <row r="66" spans="2:8">
      <c r="B66" s="273" t="s">
        <v>11697</v>
      </c>
      <c r="C66" s="273" t="s">
        <v>11801</v>
      </c>
      <c r="D66" s="662"/>
      <c r="E66" s="277"/>
      <c r="F66" s="662">
        <v>16380</v>
      </c>
      <c r="G66" s="278" t="s">
        <v>11805</v>
      </c>
      <c r="H66" s="273">
        <v>396359</v>
      </c>
    </row>
    <row r="67" spans="2:8">
      <c r="B67" s="273" t="s">
        <v>11697</v>
      </c>
      <c r="C67" s="273" t="s">
        <v>11802</v>
      </c>
      <c r="D67" s="662"/>
      <c r="E67" s="277"/>
      <c r="F67" s="662">
        <v>20475</v>
      </c>
      <c r="G67" s="278" t="s">
        <v>11805</v>
      </c>
      <c r="H67" s="273">
        <v>416834</v>
      </c>
    </row>
    <row r="68" spans="2:8">
      <c r="B68" s="273" t="s">
        <v>11808</v>
      </c>
      <c r="C68" s="273" t="s">
        <v>11809</v>
      </c>
      <c r="D68" s="662"/>
      <c r="E68" s="277"/>
      <c r="F68" s="662">
        <v>20475</v>
      </c>
      <c r="G68" s="278" t="s">
        <v>11810</v>
      </c>
      <c r="H68" s="273">
        <v>174249</v>
      </c>
    </row>
    <row r="69" spans="2:8">
      <c r="B69" s="273" t="s">
        <v>11813</v>
      </c>
      <c r="C69" s="273" t="s">
        <v>12529</v>
      </c>
      <c r="D69" s="662"/>
      <c r="E69" s="277"/>
      <c r="F69" s="662">
        <v>13230</v>
      </c>
      <c r="G69" s="278" t="s">
        <v>11820</v>
      </c>
      <c r="H69" s="273">
        <v>124025</v>
      </c>
    </row>
    <row r="70" spans="2:8">
      <c r="B70" s="273" t="s">
        <v>11813</v>
      </c>
      <c r="C70" s="273" t="s">
        <v>11814</v>
      </c>
      <c r="D70" s="662"/>
      <c r="E70" s="277"/>
      <c r="F70" s="662">
        <v>12600</v>
      </c>
      <c r="G70" s="278" t="s">
        <v>11821</v>
      </c>
      <c r="H70" s="273">
        <v>136625</v>
      </c>
    </row>
    <row r="71" spans="2:8">
      <c r="B71" s="273" t="s">
        <v>11813</v>
      </c>
      <c r="C71" s="273" t="s">
        <v>11815</v>
      </c>
      <c r="D71" s="662"/>
      <c r="E71" s="277"/>
      <c r="F71" s="662">
        <v>13500</v>
      </c>
      <c r="G71" s="278" t="s">
        <v>11822</v>
      </c>
      <c r="H71" s="273">
        <v>150125</v>
      </c>
    </row>
    <row r="72" spans="2:8">
      <c r="B72" s="273" t="s">
        <v>11813</v>
      </c>
      <c r="C72" s="273" t="s">
        <v>11816</v>
      </c>
      <c r="D72" s="662"/>
      <c r="E72" s="277"/>
      <c r="F72" s="662">
        <v>14175</v>
      </c>
      <c r="G72" s="278" t="s">
        <v>11823</v>
      </c>
      <c r="H72" s="273">
        <v>164300</v>
      </c>
    </row>
    <row r="73" spans="2:8">
      <c r="B73" s="273" t="s">
        <v>11813</v>
      </c>
      <c r="C73" s="273" t="s">
        <v>11817</v>
      </c>
      <c r="D73" s="662"/>
      <c r="E73" s="277"/>
      <c r="F73" s="662">
        <v>13500</v>
      </c>
      <c r="G73" s="278" t="s">
        <v>11824</v>
      </c>
      <c r="H73" s="273">
        <v>177800</v>
      </c>
    </row>
    <row r="74" spans="2:8">
      <c r="B74" s="273" t="s">
        <v>11813</v>
      </c>
      <c r="C74" s="273" t="s">
        <v>11818</v>
      </c>
      <c r="D74" s="662"/>
      <c r="E74" s="277"/>
      <c r="F74" s="662">
        <v>11340</v>
      </c>
      <c r="G74" s="278" t="s">
        <v>11825</v>
      </c>
      <c r="H74" s="273">
        <v>189140</v>
      </c>
    </row>
    <row r="75" spans="2:8">
      <c r="B75" s="273" t="s">
        <v>11813</v>
      </c>
      <c r="C75" s="273" t="s">
        <v>11819</v>
      </c>
      <c r="D75" s="662"/>
      <c r="E75" s="277"/>
      <c r="F75" s="662">
        <v>3780</v>
      </c>
      <c r="G75" s="278" t="s">
        <v>11826</v>
      </c>
      <c r="H75" s="273">
        <v>192920</v>
      </c>
    </row>
    <row r="76" spans="2:8">
      <c r="B76" s="273" t="s">
        <v>11813</v>
      </c>
      <c r="C76" s="273" t="s">
        <v>11827</v>
      </c>
      <c r="D76" s="662"/>
      <c r="E76" s="277"/>
      <c r="F76" s="662">
        <v>12600</v>
      </c>
      <c r="G76" s="278" t="s">
        <v>11828</v>
      </c>
      <c r="H76" s="273">
        <v>205520</v>
      </c>
    </row>
    <row r="77" spans="2:8">
      <c r="B77" s="273" t="s">
        <v>11844</v>
      </c>
      <c r="C77" s="273" t="s">
        <v>11845</v>
      </c>
      <c r="D77" s="662"/>
      <c r="E77" s="277"/>
      <c r="F77" s="662">
        <v>11970</v>
      </c>
      <c r="G77" s="278" t="s">
        <v>11846</v>
      </c>
      <c r="H77" s="273">
        <v>129724</v>
      </c>
    </row>
    <row r="78" spans="2:8">
      <c r="B78" s="273" t="s">
        <v>11848</v>
      </c>
      <c r="C78" s="273" t="s">
        <v>11849</v>
      </c>
      <c r="D78" s="662"/>
      <c r="E78" s="277"/>
      <c r="F78" s="662">
        <v>14175</v>
      </c>
      <c r="G78" s="278" t="s">
        <v>11851</v>
      </c>
      <c r="H78" s="273">
        <v>82445</v>
      </c>
    </row>
    <row r="79" spans="2:8">
      <c r="B79" s="273" t="s">
        <v>11848</v>
      </c>
      <c r="C79" s="273" t="s">
        <v>11850</v>
      </c>
      <c r="D79" s="662"/>
      <c r="E79" s="277"/>
      <c r="F79" s="662">
        <v>20475</v>
      </c>
      <c r="G79" s="278" t="s">
        <v>11852</v>
      </c>
      <c r="H79" s="273">
        <v>102920</v>
      </c>
    </row>
    <row r="80" spans="2:8">
      <c r="B80" s="273" t="s">
        <v>11856</v>
      </c>
      <c r="C80" s="273" t="s">
        <v>11857</v>
      </c>
      <c r="D80" s="662"/>
      <c r="E80" s="277"/>
      <c r="F80" s="662">
        <v>17325</v>
      </c>
      <c r="G80" s="278" t="s">
        <v>11859</v>
      </c>
      <c r="H80" s="273">
        <v>127641</v>
      </c>
    </row>
    <row r="81" spans="2:8">
      <c r="B81" s="273" t="s">
        <v>11856</v>
      </c>
      <c r="C81" s="273" t="s">
        <v>11858</v>
      </c>
      <c r="D81" s="662"/>
      <c r="E81" s="277"/>
      <c r="F81" s="662">
        <v>14175</v>
      </c>
      <c r="G81" s="278" t="s">
        <v>11860</v>
      </c>
      <c r="H81" s="273">
        <v>141816</v>
      </c>
    </row>
    <row r="82" spans="2:8">
      <c r="B82" s="273" t="s">
        <v>11862</v>
      </c>
      <c r="C82" s="273" t="s">
        <v>11863</v>
      </c>
      <c r="D82" s="662"/>
      <c r="E82" s="277"/>
      <c r="F82" s="662">
        <v>14175</v>
      </c>
      <c r="G82" s="278" t="s">
        <v>11864</v>
      </c>
      <c r="H82" s="273">
        <v>150991</v>
      </c>
    </row>
    <row r="83" spans="2:8">
      <c r="B83" s="273" t="s">
        <v>11870</v>
      </c>
      <c r="C83" s="273" t="s">
        <v>11872</v>
      </c>
      <c r="D83" s="662"/>
      <c r="E83" s="277"/>
      <c r="F83" s="662">
        <v>11970</v>
      </c>
      <c r="G83" s="278" t="s">
        <v>11875</v>
      </c>
      <c r="H83" s="273">
        <v>151966</v>
      </c>
    </row>
    <row r="84" spans="2:8">
      <c r="B84" s="273" t="s">
        <v>11871</v>
      </c>
      <c r="C84" s="273" t="s">
        <v>11873</v>
      </c>
      <c r="D84" s="662"/>
      <c r="E84" s="277"/>
      <c r="F84" s="662">
        <v>3780</v>
      </c>
      <c r="G84" s="278" t="s">
        <v>11876</v>
      </c>
      <c r="H84" s="273">
        <v>138731</v>
      </c>
    </row>
    <row r="85" spans="2:8">
      <c r="B85" s="273" t="s">
        <v>11871</v>
      </c>
      <c r="C85" s="273" t="s">
        <v>11874</v>
      </c>
      <c r="D85" s="662"/>
      <c r="E85" s="277"/>
      <c r="F85" s="662">
        <v>14175</v>
      </c>
      <c r="G85" s="278" t="s">
        <v>11877</v>
      </c>
      <c r="H85" s="273">
        <v>152906</v>
      </c>
    </row>
    <row r="86" spans="2:8">
      <c r="B86" s="273" t="s">
        <v>11881</v>
      </c>
      <c r="C86" s="273" t="s">
        <v>11882</v>
      </c>
      <c r="D86" s="662"/>
      <c r="E86" s="277"/>
      <c r="F86" s="662">
        <v>13500</v>
      </c>
      <c r="G86" s="278" t="s">
        <v>11884</v>
      </c>
      <c r="H86" s="273">
        <v>155926</v>
      </c>
    </row>
    <row r="87" spans="2:8">
      <c r="B87" s="273" t="s">
        <v>11881</v>
      </c>
      <c r="C87" s="273" t="s">
        <v>11883</v>
      </c>
      <c r="D87" s="662"/>
      <c r="E87" s="277"/>
      <c r="F87" s="662">
        <v>14175</v>
      </c>
      <c r="G87" s="278" t="s">
        <v>11885</v>
      </c>
      <c r="H87" s="273">
        <v>170101</v>
      </c>
    </row>
    <row r="88" spans="2:8">
      <c r="B88" s="273" t="s">
        <v>11891</v>
      </c>
      <c r="C88" s="273" t="s">
        <v>11892</v>
      </c>
      <c r="D88" s="662"/>
      <c r="E88" s="277"/>
      <c r="F88" s="662">
        <v>14175</v>
      </c>
      <c r="G88" s="278" t="s">
        <v>11894</v>
      </c>
      <c r="H88" s="273">
        <v>44585</v>
      </c>
    </row>
    <row r="89" spans="2:8">
      <c r="B89" s="273" t="s">
        <v>11891</v>
      </c>
      <c r="C89" s="273" t="s">
        <v>11893</v>
      </c>
      <c r="D89" s="662"/>
      <c r="E89" s="277"/>
      <c r="F89" s="662">
        <v>16380</v>
      </c>
      <c r="G89" s="278" t="s">
        <v>11895</v>
      </c>
      <c r="H89" s="273">
        <v>60965</v>
      </c>
    </row>
    <row r="90" spans="2:8">
      <c r="B90" s="273" t="s">
        <v>11899</v>
      </c>
      <c r="C90" s="273" t="s">
        <v>11900</v>
      </c>
      <c r="D90" s="662"/>
      <c r="E90" s="277"/>
      <c r="F90" s="662">
        <v>12000</v>
      </c>
      <c r="G90" s="278" t="s">
        <v>11901</v>
      </c>
      <c r="H90" s="273">
        <v>65572</v>
      </c>
    </row>
    <row r="91" spans="2:8">
      <c r="B91" s="273" t="s">
        <v>11907</v>
      </c>
      <c r="C91" s="273" t="s">
        <v>11915</v>
      </c>
      <c r="D91" s="662"/>
      <c r="E91" s="277"/>
      <c r="F91" s="662">
        <v>14175</v>
      </c>
      <c r="G91" s="278" t="s">
        <v>11929</v>
      </c>
      <c r="H91" s="273">
        <v>88845</v>
      </c>
    </row>
    <row r="92" spans="2:8">
      <c r="B92" s="273" t="s">
        <v>11907</v>
      </c>
      <c r="C92" s="273" t="s">
        <v>11916</v>
      </c>
      <c r="D92" s="662"/>
      <c r="E92" s="277"/>
      <c r="F92" s="662">
        <v>10800</v>
      </c>
      <c r="G92" s="278" t="s">
        <v>11930</v>
      </c>
      <c r="H92" s="273">
        <v>99645</v>
      </c>
    </row>
    <row r="93" spans="2:8">
      <c r="B93" s="273" t="s">
        <v>11907</v>
      </c>
      <c r="C93" s="273" t="s">
        <v>11917</v>
      </c>
      <c r="D93" s="662"/>
      <c r="E93" s="277"/>
      <c r="F93" s="662">
        <v>13230</v>
      </c>
      <c r="G93" s="278" t="s">
        <v>11931</v>
      </c>
      <c r="H93" s="273">
        <v>112875</v>
      </c>
    </row>
    <row r="94" spans="2:8">
      <c r="B94" s="273" t="s">
        <v>11908</v>
      </c>
      <c r="C94" s="273" t="s">
        <v>11918</v>
      </c>
      <c r="D94" s="662"/>
      <c r="E94" s="277"/>
      <c r="F94" s="662">
        <v>3780</v>
      </c>
      <c r="G94" s="278" t="s">
        <v>11932</v>
      </c>
      <c r="H94" s="273">
        <v>99640</v>
      </c>
    </row>
    <row r="95" spans="2:8">
      <c r="B95" s="273" t="s">
        <v>11908</v>
      </c>
      <c r="C95" s="273" t="s">
        <v>11919</v>
      </c>
      <c r="D95" s="662"/>
      <c r="E95" s="277"/>
      <c r="F95" s="662">
        <v>11340</v>
      </c>
      <c r="G95" s="278" t="s">
        <v>11933</v>
      </c>
      <c r="H95" s="273">
        <v>110980</v>
      </c>
    </row>
    <row r="96" spans="2:8">
      <c r="B96" s="273" t="s">
        <v>11909</v>
      </c>
      <c r="C96" s="273" t="s">
        <v>11920</v>
      </c>
      <c r="D96" s="662"/>
      <c r="E96" s="277"/>
      <c r="F96" s="662">
        <v>17325</v>
      </c>
      <c r="G96" s="278" t="s">
        <v>11934</v>
      </c>
      <c r="H96" s="273">
        <v>117825</v>
      </c>
    </row>
    <row r="97" spans="2:8">
      <c r="B97" s="273" t="s">
        <v>11909</v>
      </c>
      <c r="C97" s="273" t="s">
        <v>11921</v>
      </c>
      <c r="D97" s="662"/>
      <c r="E97" s="277"/>
      <c r="F97" s="662">
        <v>12600</v>
      </c>
      <c r="G97" s="278" t="s">
        <v>11935</v>
      </c>
      <c r="H97" s="273">
        <v>130425</v>
      </c>
    </row>
    <row r="98" spans="2:8">
      <c r="B98" s="273" t="s">
        <v>11909</v>
      </c>
      <c r="C98" s="273" t="s">
        <v>11922</v>
      </c>
      <c r="D98" s="662"/>
      <c r="E98" s="277"/>
      <c r="F98" s="662">
        <v>20475</v>
      </c>
      <c r="G98" s="278" t="s">
        <v>11936</v>
      </c>
      <c r="H98" s="273">
        <v>150900</v>
      </c>
    </row>
    <row r="99" spans="2:8">
      <c r="B99" s="273" t="s">
        <v>11912</v>
      </c>
      <c r="C99" s="273" t="s">
        <v>11923</v>
      </c>
      <c r="D99" s="662"/>
      <c r="E99" s="277"/>
      <c r="F99" s="662">
        <v>13500</v>
      </c>
      <c r="G99" s="278" t="s">
        <v>11937</v>
      </c>
      <c r="H99" s="273">
        <v>117129</v>
      </c>
    </row>
    <row r="100" spans="2:8">
      <c r="B100" s="273" t="s">
        <v>11910</v>
      </c>
      <c r="C100" s="273" t="s">
        <v>11924</v>
      </c>
      <c r="D100" s="662"/>
      <c r="E100" s="277"/>
      <c r="F100" s="662">
        <v>20475</v>
      </c>
      <c r="G100" s="278" t="s">
        <v>11938</v>
      </c>
      <c r="H100" s="273">
        <v>76045</v>
      </c>
    </row>
    <row r="101" spans="2:8">
      <c r="B101" s="273" t="s">
        <v>11913</v>
      </c>
      <c r="C101" s="273" t="s">
        <v>11925</v>
      </c>
      <c r="D101" s="662"/>
      <c r="E101" s="277"/>
      <c r="F101" s="662">
        <v>14175</v>
      </c>
      <c r="G101" s="278" t="s">
        <v>11939</v>
      </c>
      <c r="H101" s="273">
        <v>90220</v>
      </c>
    </row>
    <row r="102" spans="2:8">
      <c r="B102" s="273" t="s">
        <v>11911</v>
      </c>
      <c r="C102" s="273" t="s">
        <v>11926</v>
      </c>
      <c r="D102" s="662"/>
      <c r="E102" s="277"/>
      <c r="F102" s="662">
        <v>14175</v>
      </c>
      <c r="G102" s="278" t="s">
        <v>11940</v>
      </c>
      <c r="H102" s="273">
        <v>98306</v>
      </c>
    </row>
    <row r="103" spans="2:8">
      <c r="B103" s="273" t="s">
        <v>11914</v>
      </c>
      <c r="C103" s="273" t="s">
        <v>11927</v>
      </c>
      <c r="D103" s="662"/>
      <c r="E103" s="277"/>
      <c r="F103" s="662">
        <v>20475</v>
      </c>
      <c r="G103" s="278" t="s">
        <v>11941</v>
      </c>
      <c r="H103" s="273">
        <v>113781</v>
      </c>
    </row>
    <row r="104" spans="2:8">
      <c r="B104" s="273" t="s">
        <v>11914</v>
      </c>
      <c r="C104" s="273" t="s">
        <v>11928</v>
      </c>
      <c r="D104" s="662"/>
      <c r="E104" s="277"/>
      <c r="F104" s="662">
        <v>20475</v>
      </c>
      <c r="G104" s="278" t="s">
        <v>11942</v>
      </c>
      <c r="H104" s="273">
        <v>134256</v>
      </c>
    </row>
    <row r="105" spans="2:8">
      <c r="B105" s="273" t="s">
        <v>11914</v>
      </c>
      <c r="C105" s="273" t="s">
        <v>11957</v>
      </c>
      <c r="D105" s="662"/>
      <c r="E105" s="277"/>
      <c r="F105" s="662">
        <v>16380</v>
      </c>
      <c r="G105" s="278" t="s">
        <v>11942</v>
      </c>
      <c r="H105" s="273">
        <v>150636</v>
      </c>
    </row>
    <row r="106" spans="2:8">
      <c r="B106" s="273" t="s">
        <v>11914</v>
      </c>
      <c r="C106" s="273" t="s">
        <v>11958</v>
      </c>
      <c r="D106" s="662"/>
      <c r="E106" s="277"/>
      <c r="F106" s="662">
        <v>20475</v>
      </c>
      <c r="G106" s="278" t="s">
        <v>11959</v>
      </c>
      <c r="H106" s="273">
        <v>171111</v>
      </c>
    </row>
    <row r="107" spans="2:8">
      <c r="B107" s="273" t="s">
        <v>11964</v>
      </c>
      <c r="C107" s="273" t="s">
        <v>11965</v>
      </c>
      <c r="D107" s="662"/>
      <c r="E107" s="277"/>
      <c r="F107" s="662">
        <v>13230</v>
      </c>
      <c r="G107" s="278" t="s">
        <v>11972</v>
      </c>
      <c r="H107" s="273">
        <v>179365</v>
      </c>
    </row>
    <row r="108" spans="2:8">
      <c r="B108" s="273" t="s">
        <v>11964</v>
      </c>
      <c r="C108" s="273" t="s">
        <v>11966</v>
      </c>
      <c r="D108" s="662"/>
      <c r="E108" s="277"/>
      <c r="F108" s="662">
        <v>13500</v>
      </c>
      <c r="G108" s="278" t="s">
        <v>11973</v>
      </c>
      <c r="H108" s="273">
        <v>192865</v>
      </c>
    </row>
    <row r="109" spans="2:8">
      <c r="B109" s="273" t="s">
        <v>11964</v>
      </c>
      <c r="C109" s="273" t="s">
        <v>11967</v>
      </c>
      <c r="D109" s="662"/>
      <c r="E109" s="277"/>
      <c r="F109" s="662">
        <v>14175</v>
      </c>
      <c r="G109" s="278" t="s">
        <v>11974</v>
      </c>
      <c r="H109" s="273">
        <v>207040</v>
      </c>
    </row>
    <row r="110" spans="2:8">
      <c r="B110" s="273" t="s">
        <v>11964</v>
      </c>
      <c r="C110" s="273" t="s">
        <v>11968</v>
      </c>
      <c r="D110" s="662"/>
      <c r="E110" s="277"/>
      <c r="F110" s="662">
        <v>13500</v>
      </c>
      <c r="G110" s="278" t="s">
        <v>11975</v>
      </c>
      <c r="H110" s="273">
        <v>220540</v>
      </c>
    </row>
    <row r="111" spans="2:8">
      <c r="B111" s="273" t="s">
        <v>11979</v>
      </c>
      <c r="C111" s="273" t="s">
        <v>11969</v>
      </c>
      <c r="D111" s="662"/>
      <c r="E111" s="277"/>
      <c r="F111" s="662">
        <v>3780</v>
      </c>
      <c r="G111" s="278" t="s">
        <v>11976</v>
      </c>
      <c r="H111" s="273">
        <v>224320</v>
      </c>
    </row>
    <row r="112" spans="2:8">
      <c r="B112" s="273" t="s">
        <v>11979</v>
      </c>
      <c r="C112" s="273" t="s">
        <v>11970</v>
      </c>
      <c r="D112" s="662"/>
      <c r="E112" s="277"/>
      <c r="F112" s="662">
        <v>11340</v>
      </c>
      <c r="G112" s="278" t="s">
        <v>11977</v>
      </c>
      <c r="H112" s="273">
        <v>235660</v>
      </c>
    </row>
    <row r="113" spans="2:8">
      <c r="B113" s="273" t="s">
        <v>11979</v>
      </c>
      <c r="C113" s="273" t="s">
        <v>11971</v>
      </c>
      <c r="D113" s="662"/>
      <c r="E113" s="277"/>
      <c r="F113" s="662">
        <v>12600</v>
      </c>
      <c r="G113" s="278" t="s">
        <v>11978</v>
      </c>
      <c r="H113" s="273">
        <v>248260</v>
      </c>
    </row>
    <row r="114" spans="2:8">
      <c r="B114" s="273" t="s">
        <v>11989</v>
      </c>
      <c r="C114" s="273" t="s">
        <v>11991</v>
      </c>
      <c r="D114" s="662"/>
      <c r="E114" s="277"/>
      <c r="F114" s="662">
        <v>11970</v>
      </c>
      <c r="G114" s="278" t="s">
        <v>11995</v>
      </c>
      <c r="H114" s="273">
        <v>120143</v>
      </c>
    </row>
    <row r="115" spans="2:8">
      <c r="B115" s="273" t="s">
        <v>11990</v>
      </c>
      <c r="C115" s="273" t="s">
        <v>11992</v>
      </c>
      <c r="D115" s="662"/>
      <c r="E115" s="277"/>
      <c r="F115" s="662">
        <v>20475</v>
      </c>
      <c r="G115" s="278" t="s">
        <v>11996</v>
      </c>
      <c r="H115" s="273">
        <v>145028</v>
      </c>
    </row>
    <row r="116" spans="2:8">
      <c r="B116" s="273" t="s">
        <v>11990</v>
      </c>
      <c r="C116" s="273" t="s">
        <v>11993</v>
      </c>
      <c r="D116" s="662"/>
      <c r="E116" s="277"/>
      <c r="F116" s="662">
        <v>14175</v>
      </c>
      <c r="G116" s="278" t="s">
        <v>11997</v>
      </c>
      <c r="H116" s="273">
        <v>159203</v>
      </c>
    </row>
    <row r="117" spans="2:8">
      <c r="B117" s="273" t="s">
        <v>11990</v>
      </c>
      <c r="C117" s="273" t="s">
        <v>11994</v>
      </c>
      <c r="D117" s="662"/>
      <c r="E117" s="277"/>
      <c r="F117" s="662">
        <v>14175</v>
      </c>
      <c r="G117" s="278" t="s">
        <v>11998</v>
      </c>
      <c r="H117" s="273">
        <v>173378</v>
      </c>
    </row>
    <row r="118" spans="2:8">
      <c r="B118" s="273" t="s">
        <v>12004</v>
      </c>
      <c r="C118" s="273" t="s">
        <v>12005</v>
      </c>
      <c r="D118" s="662"/>
      <c r="E118" s="277"/>
      <c r="F118" s="662">
        <v>17325</v>
      </c>
      <c r="G118" s="278" t="s">
        <v>12006</v>
      </c>
      <c r="H118" s="273">
        <v>196228</v>
      </c>
    </row>
    <row r="119" spans="2:8">
      <c r="B119" s="273" t="s">
        <v>12007</v>
      </c>
      <c r="C119" s="273" t="s">
        <v>12008</v>
      </c>
      <c r="D119" s="662"/>
      <c r="E119" s="277"/>
      <c r="F119" s="662">
        <v>14175</v>
      </c>
      <c r="G119" s="278" t="s">
        <v>12009</v>
      </c>
      <c r="H119" s="273">
        <v>210448</v>
      </c>
    </row>
    <row r="120" spans="2:8">
      <c r="B120" s="273" t="s">
        <v>12016</v>
      </c>
      <c r="C120" s="273" t="s">
        <v>12017</v>
      </c>
      <c r="D120" s="662"/>
      <c r="E120" s="277"/>
      <c r="F120" s="662">
        <v>11970</v>
      </c>
      <c r="G120" s="278" t="s">
        <v>12020</v>
      </c>
      <c r="H120" s="273">
        <v>200390</v>
      </c>
    </row>
    <row r="121" spans="2:8">
      <c r="B121" s="273" t="s">
        <v>12016</v>
      </c>
      <c r="C121" s="273" t="s">
        <v>12018</v>
      </c>
      <c r="D121" s="662"/>
      <c r="E121" s="277"/>
      <c r="F121" s="662">
        <v>3780</v>
      </c>
      <c r="G121" s="278" t="s">
        <v>12021</v>
      </c>
      <c r="H121" s="273">
        <v>204170</v>
      </c>
    </row>
    <row r="122" spans="2:8">
      <c r="B122" s="273" t="s">
        <v>12016</v>
      </c>
      <c r="C122" s="273" t="s">
        <v>12019</v>
      </c>
      <c r="D122" s="662"/>
      <c r="E122" s="277"/>
      <c r="F122" s="662">
        <v>14175</v>
      </c>
      <c r="G122" s="278" t="s">
        <v>12022</v>
      </c>
      <c r="H122" s="273">
        <v>218345</v>
      </c>
    </row>
    <row r="123" spans="2:8">
      <c r="B123" s="273" t="s">
        <v>12032</v>
      </c>
      <c r="C123" s="273" t="s">
        <v>12033</v>
      </c>
      <c r="D123" s="662"/>
      <c r="E123" s="277"/>
      <c r="F123" s="662">
        <v>14175</v>
      </c>
      <c r="G123" s="278" t="s">
        <v>12036</v>
      </c>
      <c r="H123" s="273">
        <v>103952</v>
      </c>
    </row>
    <row r="124" spans="2:8">
      <c r="B124" s="273" t="s">
        <v>12032</v>
      </c>
      <c r="C124" s="273" t="s">
        <v>12034</v>
      </c>
      <c r="D124" s="662"/>
      <c r="E124" s="277"/>
      <c r="F124" s="662">
        <v>16380</v>
      </c>
      <c r="G124" s="278" t="s">
        <v>12037</v>
      </c>
      <c r="H124" s="273">
        <v>120332</v>
      </c>
    </row>
    <row r="125" spans="2:8">
      <c r="B125" s="273" t="s">
        <v>12032</v>
      </c>
      <c r="C125" s="273" t="s">
        <v>12035</v>
      </c>
      <c r="D125" s="662"/>
      <c r="E125" s="277"/>
      <c r="F125" s="662">
        <v>14175</v>
      </c>
      <c r="G125" s="278" t="s">
        <v>12038</v>
      </c>
      <c r="H125" s="273">
        <v>134507</v>
      </c>
    </row>
    <row r="126" spans="2:8">
      <c r="B126" s="273" t="s">
        <v>12043</v>
      </c>
      <c r="C126" s="273" t="s">
        <v>12044</v>
      </c>
      <c r="D126" s="662"/>
      <c r="E126" s="277"/>
      <c r="F126" s="662">
        <v>12000</v>
      </c>
      <c r="G126" s="278" t="s">
        <v>12045</v>
      </c>
      <c r="H126" s="273">
        <v>124583</v>
      </c>
    </row>
    <row r="127" spans="2:8">
      <c r="B127" s="273" t="s">
        <v>12051</v>
      </c>
      <c r="C127" s="273" t="s">
        <v>12054</v>
      </c>
      <c r="D127" s="662"/>
      <c r="E127" s="277"/>
      <c r="F127" s="662">
        <v>14175</v>
      </c>
      <c r="G127" s="278" t="s">
        <v>12059</v>
      </c>
      <c r="H127" s="273">
        <v>128804</v>
      </c>
    </row>
    <row r="128" spans="2:8">
      <c r="B128" s="273" t="s">
        <v>12052</v>
      </c>
      <c r="C128" s="273" t="s">
        <v>12055</v>
      </c>
      <c r="D128" s="662"/>
      <c r="E128" s="277"/>
      <c r="F128" s="662">
        <v>10800</v>
      </c>
      <c r="G128" s="278" t="s">
        <v>12060</v>
      </c>
      <c r="H128" s="273">
        <v>139604</v>
      </c>
    </row>
    <row r="129" spans="2:8">
      <c r="B129" s="273" t="s">
        <v>12053</v>
      </c>
      <c r="C129" s="273" t="s">
        <v>12056</v>
      </c>
      <c r="D129" s="662"/>
      <c r="E129" s="277"/>
      <c r="F129" s="662">
        <v>11340</v>
      </c>
      <c r="G129" s="278" t="s">
        <v>12061</v>
      </c>
      <c r="H129" s="273">
        <v>150944</v>
      </c>
    </row>
    <row r="130" spans="2:8">
      <c r="B130" s="273" t="s">
        <v>12053</v>
      </c>
      <c r="C130" s="273" t="s">
        <v>12057</v>
      </c>
      <c r="D130" s="662"/>
      <c r="E130" s="277"/>
      <c r="F130" s="662">
        <v>3780</v>
      </c>
      <c r="G130" s="278" t="s">
        <v>12062</v>
      </c>
      <c r="H130" s="273">
        <v>154724</v>
      </c>
    </row>
    <row r="131" spans="2:8">
      <c r="B131" s="273" t="s">
        <v>12053</v>
      </c>
      <c r="C131" s="273" t="s">
        <v>12058</v>
      </c>
      <c r="D131" s="662"/>
      <c r="E131" s="277"/>
      <c r="F131" s="662">
        <v>13500</v>
      </c>
      <c r="G131" s="278" t="s">
        <v>12063</v>
      </c>
      <c r="H131" s="273">
        <v>168224</v>
      </c>
    </row>
    <row r="132" spans="2:8">
      <c r="B132" s="273" t="s">
        <v>12067</v>
      </c>
      <c r="C132" s="273" t="s">
        <v>12068</v>
      </c>
      <c r="D132" s="662"/>
      <c r="E132" s="277"/>
      <c r="F132" s="662">
        <v>20475</v>
      </c>
      <c r="G132" s="278" t="s">
        <v>12069</v>
      </c>
      <c r="H132" s="273">
        <v>161204</v>
      </c>
    </row>
    <row r="133" spans="2:8">
      <c r="B133" s="273" t="s">
        <v>12074</v>
      </c>
      <c r="C133" s="273" t="s">
        <v>12076</v>
      </c>
      <c r="D133" s="662"/>
      <c r="E133" s="277"/>
      <c r="F133" s="662">
        <v>12600</v>
      </c>
      <c r="G133" s="278" t="s">
        <v>12078</v>
      </c>
      <c r="H133" s="273">
        <v>48203</v>
      </c>
    </row>
    <row r="134" spans="2:8">
      <c r="B134" s="273" t="s">
        <v>12075</v>
      </c>
      <c r="C134" s="273" t="s">
        <v>12077</v>
      </c>
      <c r="D134" s="662"/>
      <c r="E134" s="277"/>
      <c r="F134" s="662">
        <v>20475</v>
      </c>
      <c r="G134" s="278" t="s">
        <v>12079</v>
      </c>
      <c r="H134" s="273">
        <v>68678</v>
      </c>
    </row>
    <row r="135" spans="2:8">
      <c r="B135" s="273" t="s">
        <v>12081</v>
      </c>
      <c r="C135" s="273" t="s">
        <v>12082</v>
      </c>
      <c r="D135" s="662"/>
      <c r="E135" s="277"/>
      <c r="F135" s="662">
        <v>14175</v>
      </c>
      <c r="G135" s="278" t="s">
        <v>12083</v>
      </c>
      <c r="H135" s="273">
        <v>87263</v>
      </c>
    </row>
    <row r="136" spans="2:8">
      <c r="B136" s="273" t="s">
        <v>12088</v>
      </c>
      <c r="C136" s="273" t="s">
        <v>12090</v>
      </c>
      <c r="D136" s="662"/>
      <c r="E136" s="277"/>
      <c r="F136" s="662">
        <v>14175</v>
      </c>
      <c r="G136" s="278" t="s">
        <v>12095</v>
      </c>
      <c r="H136" s="273">
        <v>106030</v>
      </c>
    </row>
    <row r="137" spans="2:8">
      <c r="B137" s="273" t="s">
        <v>12089</v>
      </c>
      <c r="C137" s="273" t="s">
        <v>12091</v>
      </c>
      <c r="D137" s="662"/>
      <c r="E137" s="277"/>
      <c r="F137" s="662">
        <v>16380</v>
      </c>
      <c r="G137" s="278" t="s">
        <v>12096</v>
      </c>
      <c r="H137" s="273">
        <v>122410</v>
      </c>
    </row>
    <row r="138" spans="2:8">
      <c r="B138" s="273" t="s">
        <v>12089</v>
      </c>
      <c r="C138" s="273" t="s">
        <v>12092</v>
      </c>
      <c r="D138" s="662"/>
      <c r="E138" s="277"/>
      <c r="F138" s="662">
        <v>20475</v>
      </c>
      <c r="G138" s="278" t="s">
        <v>12096</v>
      </c>
      <c r="H138" s="273">
        <v>142885</v>
      </c>
    </row>
    <row r="139" spans="2:8">
      <c r="B139" s="273" t="s">
        <v>12089</v>
      </c>
      <c r="C139" s="273" t="s">
        <v>12093</v>
      </c>
      <c r="D139" s="662"/>
      <c r="E139" s="277"/>
      <c r="F139" s="662">
        <v>20475</v>
      </c>
      <c r="G139" s="278" t="s">
        <v>12097</v>
      </c>
      <c r="H139" s="273">
        <v>163360</v>
      </c>
    </row>
    <row r="140" spans="2:8">
      <c r="B140" s="273" t="s">
        <v>12089</v>
      </c>
      <c r="C140" s="273" t="s">
        <v>12094</v>
      </c>
      <c r="D140" s="662"/>
      <c r="E140" s="277"/>
      <c r="F140" s="662">
        <v>20475</v>
      </c>
      <c r="G140" s="278" t="s">
        <v>12098</v>
      </c>
      <c r="H140" s="273">
        <v>183835</v>
      </c>
    </row>
    <row r="141" spans="2:8">
      <c r="B141" s="273" t="s">
        <v>12103</v>
      </c>
      <c r="C141" s="273" t="s">
        <v>12104</v>
      </c>
      <c r="D141" s="662"/>
      <c r="E141" s="277"/>
      <c r="F141" s="662">
        <v>13500</v>
      </c>
      <c r="G141" s="278" t="s">
        <v>12108</v>
      </c>
      <c r="H141" s="273">
        <v>192272</v>
      </c>
    </row>
    <row r="142" spans="2:8">
      <c r="B142" s="273" t="s">
        <v>12103</v>
      </c>
      <c r="C142" s="273" t="s">
        <v>12105</v>
      </c>
      <c r="D142" s="662"/>
      <c r="E142" s="277"/>
      <c r="F142" s="662">
        <v>14175</v>
      </c>
      <c r="G142" s="278" t="s">
        <v>12109</v>
      </c>
      <c r="H142" s="273">
        <v>206447</v>
      </c>
    </row>
    <row r="143" spans="2:8">
      <c r="B143" s="273" t="s">
        <v>12103</v>
      </c>
      <c r="C143" s="273" t="s">
        <v>12106</v>
      </c>
      <c r="D143" s="662"/>
      <c r="E143" s="277"/>
      <c r="F143" s="662">
        <v>13230</v>
      </c>
      <c r="G143" s="278" t="s">
        <v>12110</v>
      </c>
      <c r="H143" s="273">
        <v>219677</v>
      </c>
    </row>
    <row r="144" spans="2:8">
      <c r="B144" s="273" t="s">
        <v>12103</v>
      </c>
      <c r="C144" s="273" t="s">
        <v>12107</v>
      </c>
      <c r="D144" s="662"/>
      <c r="E144" s="277"/>
      <c r="F144" s="662">
        <v>13500</v>
      </c>
      <c r="G144" s="278" t="s">
        <v>12111</v>
      </c>
      <c r="H144" s="273">
        <v>233177</v>
      </c>
    </row>
    <row r="145" spans="2:8">
      <c r="B145" s="273" t="s">
        <v>12125</v>
      </c>
      <c r="C145" s="273" t="s">
        <v>12127</v>
      </c>
      <c r="D145" s="662"/>
      <c r="E145" s="277"/>
      <c r="F145" s="662">
        <v>17325</v>
      </c>
      <c r="G145" s="278" t="s">
        <v>12132</v>
      </c>
      <c r="H145" s="273">
        <v>43322</v>
      </c>
    </row>
    <row r="146" spans="2:8">
      <c r="B146" s="273" t="s">
        <v>12125</v>
      </c>
      <c r="C146" s="273" t="s">
        <v>12128</v>
      </c>
      <c r="D146" s="662"/>
      <c r="E146" s="277"/>
      <c r="F146" s="662">
        <v>12600</v>
      </c>
      <c r="G146" s="278" t="s">
        <v>12133</v>
      </c>
      <c r="H146" s="273">
        <v>55922</v>
      </c>
    </row>
    <row r="147" spans="2:8">
      <c r="B147" s="273" t="s">
        <v>12126</v>
      </c>
      <c r="C147" s="273" t="s">
        <v>12129</v>
      </c>
      <c r="D147" s="662"/>
      <c r="E147" s="277"/>
      <c r="F147" s="662">
        <v>14175</v>
      </c>
      <c r="G147" s="278" t="s">
        <v>12134</v>
      </c>
      <c r="H147" s="273">
        <v>70097</v>
      </c>
    </row>
    <row r="148" spans="2:8">
      <c r="B148" s="273" t="s">
        <v>12126</v>
      </c>
      <c r="C148" s="273" t="s">
        <v>12130</v>
      </c>
      <c r="D148" s="662"/>
      <c r="E148" s="277"/>
      <c r="F148" s="662">
        <v>14175</v>
      </c>
      <c r="G148" s="278" t="s">
        <v>12135</v>
      </c>
      <c r="H148" s="273">
        <v>84272</v>
      </c>
    </row>
    <row r="149" spans="2:8">
      <c r="B149" s="273" t="s">
        <v>12126</v>
      </c>
      <c r="C149" s="273" t="s">
        <v>12131</v>
      </c>
      <c r="D149" s="662"/>
      <c r="E149" s="277"/>
      <c r="F149" s="662">
        <v>20475</v>
      </c>
      <c r="G149" s="278" t="s">
        <v>12136</v>
      </c>
      <c r="H149" s="273">
        <v>104747</v>
      </c>
    </row>
    <row r="150" spans="2:8">
      <c r="B150" s="273" t="s">
        <v>12140</v>
      </c>
      <c r="C150" s="273" t="s">
        <v>12141</v>
      </c>
      <c r="D150" s="662"/>
      <c r="E150" s="277"/>
      <c r="F150" s="662">
        <v>17325</v>
      </c>
      <c r="G150" s="278" t="s">
        <v>12143</v>
      </c>
      <c r="H150" s="273">
        <v>161343</v>
      </c>
    </row>
    <row r="151" spans="2:8">
      <c r="B151" s="273" t="s">
        <v>12140</v>
      </c>
      <c r="C151" s="273" t="s">
        <v>12142</v>
      </c>
      <c r="D151" s="662"/>
      <c r="E151" s="277"/>
      <c r="F151" s="662">
        <v>14175</v>
      </c>
      <c r="G151" s="278" t="s">
        <v>12144</v>
      </c>
      <c r="H151" s="273">
        <v>175518</v>
      </c>
    </row>
    <row r="152" spans="2:8">
      <c r="B152" s="273" t="s">
        <v>12145</v>
      </c>
      <c r="C152" s="273" t="s">
        <v>12146</v>
      </c>
      <c r="D152" s="662"/>
      <c r="E152" s="277"/>
      <c r="F152" s="662">
        <v>14175</v>
      </c>
      <c r="G152" s="278" t="s">
        <v>12147</v>
      </c>
      <c r="H152" s="273">
        <v>169693</v>
      </c>
    </row>
    <row r="153" spans="2:8">
      <c r="B153" s="273" t="s">
        <v>12154</v>
      </c>
      <c r="C153" s="273" t="s">
        <v>12155</v>
      </c>
      <c r="D153" s="662"/>
      <c r="E153" s="277"/>
      <c r="F153" s="662">
        <v>12600</v>
      </c>
      <c r="G153" s="278" t="s">
        <v>12157</v>
      </c>
      <c r="H153" s="273">
        <v>157327</v>
      </c>
    </row>
    <row r="154" spans="2:8">
      <c r="B154" s="273" t="s">
        <v>12154</v>
      </c>
      <c r="C154" s="273" t="s">
        <v>12156</v>
      </c>
      <c r="D154" s="662"/>
      <c r="E154" s="277"/>
      <c r="F154" s="666">
        <v>11970</v>
      </c>
      <c r="G154" s="661" t="s">
        <v>12158</v>
      </c>
      <c r="H154" s="273">
        <v>169297</v>
      </c>
    </row>
    <row r="155" spans="2:8">
      <c r="B155" s="273" t="s">
        <v>12164</v>
      </c>
      <c r="C155" s="273" t="s">
        <v>12165</v>
      </c>
      <c r="D155" s="662"/>
      <c r="E155" s="277"/>
      <c r="F155" s="666">
        <v>3780</v>
      </c>
      <c r="G155" s="661" t="s">
        <v>12166</v>
      </c>
      <c r="H155" s="273">
        <v>145597</v>
      </c>
    </row>
    <row r="156" spans="2:8">
      <c r="B156" s="273" t="s">
        <v>12164</v>
      </c>
      <c r="C156" s="273" t="s">
        <v>12167</v>
      </c>
      <c r="D156" s="662"/>
      <c r="E156" s="277"/>
      <c r="F156" s="666">
        <v>13230</v>
      </c>
      <c r="G156" s="661" t="s">
        <v>12169</v>
      </c>
      <c r="H156" s="273">
        <v>158827</v>
      </c>
    </row>
    <row r="157" spans="2:8">
      <c r="B157" s="273" t="s">
        <v>12164</v>
      </c>
      <c r="C157" s="273" t="s">
        <v>12168</v>
      </c>
      <c r="D157" s="662"/>
      <c r="E157" s="277"/>
      <c r="F157" s="666">
        <v>3780</v>
      </c>
      <c r="G157" s="661" t="s">
        <v>12170</v>
      </c>
      <c r="H157" s="273">
        <v>162607</v>
      </c>
    </row>
    <row r="158" spans="2:8">
      <c r="B158" s="273" t="s">
        <v>12177</v>
      </c>
      <c r="C158" s="273" t="s">
        <v>12179</v>
      </c>
      <c r="D158" s="662"/>
      <c r="E158" s="277"/>
      <c r="F158" s="666">
        <v>11970</v>
      </c>
      <c r="G158" s="661" t="s">
        <v>12184</v>
      </c>
      <c r="H158" s="273">
        <v>40633</v>
      </c>
    </row>
    <row r="159" spans="2:8">
      <c r="B159" s="273" t="s">
        <v>12177</v>
      </c>
      <c r="C159" s="273" t="s">
        <v>12180</v>
      </c>
      <c r="D159" s="662"/>
      <c r="E159" s="277"/>
      <c r="F159" s="666">
        <v>14175</v>
      </c>
      <c r="G159" s="661" t="s">
        <v>12185</v>
      </c>
      <c r="H159" s="273">
        <v>54808</v>
      </c>
    </row>
    <row r="160" spans="2:8">
      <c r="B160" s="273" t="s">
        <v>12177</v>
      </c>
      <c r="C160" s="273" t="s">
        <v>12181</v>
      </c>
      <c r="D160" s="662"/>
      <c r="E160" s="277"/>
      <c r="F160" s="666">
        <v>16380</v>
      </c>
      <c r="G160" s="661" t="s">
        <v>12186</v>
      </c>
      <c r="H160" s="273">
        <v>71188</v>
      </c>
    </row>
    <row r="161" spans="2:8">
      <c r="B161" s="273" t="s">
        <v>12192</v>
      </c>
      <c r="C161" s="273" t="s">
        <v>12193</v>
      </c>
      <c r="D161" s="662"/>
      <c r="E161" s="277"/>
      <c r="F161" s="662">
        <v>12000</v>
      </c>
      <c r="G161" s="278" t="s">
        <v>12194</v>
      </c>
      <c r="H161" s="273">
        <v>26901</v>
      </c>
    </row>
    <row r="162" spans="2:8">
      <c r="B162" s="273" t="s">
        <v>12201</v>
      </c>
      <c r="C162" s="273" t="s">
        <v>12202</v>
      </c>
      <c r="D162" s="662"/>
      <c r="E162" s="277"/>
      <c r="F162" s="662">
        <v>14175</v>
      </c>
      <c r="G162" s="278" t="s">
        <v>12203</v>
      </c>
      <c r="H162" s="273">
        <v>49908</v>
      </c>
    </row>
    <row r="163" spans="2:8">
      <c r="B163" s="273" t="s">
        <v>12204</v>
      </c>
      <c r="C163" s="273" t="s">
        <v>12206</v>
      </c>
      <c r="D163" s="662"/>
      <c r="E163" s="277"/>
      <c r="F163" s="662">
        <v>10800</v>
      </c>
      <c r="G163" s="278" t="s">
        <v>12211</v>
      </c>
      <c r="H163" s="273">
        <v>55708</v>
      </c>
    </row>
    <row r="164" spans="2:8">
      <c r="B164" s="273" t="s">
        <v>12205</v>
      </c>
      <c r="C164" s="273" t="s">
        <v>12207</v>
      </c>
      <c r="D164" s="662"/>
      <c r="E164" s="277"/>
      <c r="F164" s="662">
        <v>11340</v>
      </c>
      <c r="G164" s="278" t="s">
        <v>12212</v>
      </c>
      <c r="H164" s="273">
        <v>67048</v>
      </c>
    </row>
    <row r="165" spans="2:8">
      <c r="B165" s="273" t="s">
        <v>12205</v>
      </c>
      <c r="C165" s="273" t="s">
        <v>12208</v>
      </c>
      <c r="D165" s="662"/>
      <c r="E165" s="277"/>
      <c r="F165" s="662">
        <v>14175</v>
      </c>
      <c r="G165" s="278" t="s">
        <v>12213</v>
      </c>
      <c r="H165" s="273">
        <v>81223</v>
      </c>
    </row>
    <row r="166" spans="2:8">
      <c r="B166" s="273" t="s">
        <v>12205</v>
      </c>
      <c r="C166" s="273" t="s">
        <v>12209</v>
      </c>
      <c r="D166" s="662"/>
      <c r="E166" s="277"/>
      <c r="F166" s="662">
        <v>3780</v>
      </c>
      <c r="G166" s="278" t="s">
        <v>12214</v>
      </c>
      <c r="H166" s="273">
        <v>85003</v>
      </c>
    </row>
    <row r="167" spans="2:8">
      <c r="B167" s="273" t="s">
        <v>12205</v>
      </c>
      <c r="C167" s="273" t="s">
        <v>12210</v>
      </c>
      <c r="D167" s="662"/>
      <c r="E167" s="277"/>
      <c r="F167" s="662">
        <v>13500</v>
      </c>
      <c r="G167" s="278" t="s">
        <v>12215</v>
      </c>
      <c r="H167" s="273">
        <v>98503</v>
      </c>
    </row>
    <row r="168" spans="2:8">
      <c r="B168" s="273" t="s">
        <v>12224</v>
      </c>
      <c r="C168" s="273" t="s">
        <v>12225</v>
      </c>
      <c r="D168" s="662"/>
      <c r="E168" s="277"/>
      <c r="F168" s="662">
        <v>20475</v>
      </c>
      <c r="G168" s="278" t="s">
        <v>12226</v>
      </c>
      <c r="H168" s="273">
        <v>43184</v>
      </c>
    </row>
    <row r="169" spans="2:8">
      <c r="B169" s="273" t="s">
        <v>12228</v>
      </c>
      <c r="C169" s="273" t="s">
        <v>12229</v>
      </c>
      <c r="D169" s="662"/>
      <c r="E169" s="277"/>
      <c r="F169" s="662">
        <v>14175</v>
      </c>
      <c r="G169" s="278" t="s">
        <v>12230</v>
      </c>
      <c r="H169" s="273">
        <v>61769</v>
      </c>
    </row>
    <row r="170" spans="2:8">
      <c r="B170" s="273" t="s">
        <v>12234</v>
      </c>
      <c r="C170" s="273" t="s">
        <v>12235</v>
      </c>
      <c r="D170" s="662"/>
      <c r="E170" s="277"/>
      <c r="F170" s="662">
        <v>14175</v>
      </c>
      <c r="G170" s="278" t="s">
        <v>12236</v>
      </c>
      <c r="H170" s="273">
        <v>21079</v>
      </c>
    </row>
    <row r="171" spans="2:8">
      <c r="B171" s="273" t="s">
        <v>12241</v>
      </c>
      <c r="C171" s="273" t="s">
        <v>12242</v>
      </c>
      <c r="D171" s="662"/>
      <c r="E171" s="277"/>
      <c r="F171" s="662">
        <v>20475</v>
      </c>
      <c r="G171" s="278" t="s">
        <v>12243</v>
      </c>
      <c r="H171" s="273">
        <v>236834</v>
      </c>
    </row>
    <row r="172" spans="2:8">
      <c r="B172" s="273" t="s">
        <v>12241</v>
      </c>
      <c r="C172" s="273" t="s">
        <v>12244</v>
      </c>
      <c r="D172" s="662"/>
      <c r="E172" s="277"/>
      <c r="F172" s="662">
        <v>20475</v>
      </c>
      <c r="G172" s="278" t="s">
        <v>12245</v>
      </c>
      <c r="H172" s="273">
        <v>257309</v>
      </c>
    </row>
    <row r="173" spans="2:8">
      <c r="B173" s="273" t="s">
        <v>12252</v>
      </c>
      <c r="C173" s="273" t="s">
        <v>12255</v>
      </c>
      <c r="D173" s="662"/>
      <c r="E173" s="277"/>
      <c r="F173" s="662">
        <v>20475</v>
      </c>
      <c r="G173" s="278" t="s">
        <v>12264</v>
      </c>
      <c r="H173" s="273">
        <v>137339</v>
      </c>
    </row>
    <row r="174" spans="2:8">
      <c r="B174" s="273" t="s">
        <v>12253</v>
      </c>
      <c r="C174" s="273" t="s">
        <v>12256</v>
      </c>
      <c r="D174" s="662"/>
      <c r="E174" s="277"/>
      <c r="F174" s="662">
        <v>16380</v>
      </c>
      <c r="G174" s="278" t="s">
        <v>12267</v>
      </c>
      <c r="H174" s="273">
        <v>153719</v>
      </c>
    </row>
    <row r="175" spans="2:8">
      <c r="B175" s="273" t="s">
        <v>12253</v>
      </c>
      <c r="C175" s="273" t="s">
        <v>12257</v>
      </c>
      <c r="D175" s="662"/>
      <c r="E175" s="277"/>
      <c r="F175" s="662">
        <v>119700</v>
      </c>
      <c r="G175" s="278" t="s">
        <v>12265</v>
      </c>
      <c r="H175" s="273">
        <v>273419</v>
      </c>
    </row>
    <row r="176" spans="2:8">
      <c r="B176" s="273" t="s">
        <v>12253</v>
      </c>
      <c r="C176" s="273" t="s">
        <v>12258</v>
      </c>
      <c r="D176" s="662"/>
      <c r="E176" s="277"/>
      <c r="F176" s="662">
        <v>20475</v>
      </c>
      <c r="G176" s="278" t="s">
        <v>12266</v>
      </c>
      <c r="H176" s="273">
        <v>293894</v>
      </c>
    </row>
    <row r="177" spans="2:8">
      <c r="B177" s="273" t="s">
        <v>12253</v>
      </c>
      <c r="C177" s="273" t="s">
        <v>12259</v>
      </c>
      <c r="D177" s="662"/>
      <c r="E177" s="277"/>
      <c r="F177" s="662">
        <v>13500</v>
      </c>
      <c r="G177" s="278" t="s">
        <v>12108</v>
      </c>
      <c r="H177" s="273">
        <v>307394</v>
      </c>
    </row>
    <row r="178" spans="2:8">
      <c r="B178" s="273" t="s">
        <v>12253</v>
      </c>
      <c r="C178" s="273" t="s">
        <v>12260</v>
      </c>
      <c r="D178" s="662"/>
      <c r="E178" s="277"/>
      <c r="F178" s="662">
        <v>14175</v>
      </c>
      <c r="G178" s="278" t="s">
        <v>12268</v>
      </c>
      <c r="H178" s="273">
        <v>321569</v>
      </c>
    </row>
    <row r="179" spans="2:8">
      <c r="B179" s="273" t="s">
        <v>12253</v>
      </c>
      <c r="C179" s="273" t="s">
        <v>12261</v>
      </c>
      <c r="D179" s="662"/>
      <c r="E179" s="277"/>
      <c r="F179" s="662">
        <v>13230</v>
      </c>
      <c r="G179" s="278" t="s">
        <v>12269</v>
      </c>
      <c r="H179" s="273">
        <v>334799</v>
      </c>
    </row>
    <row r="180" spans="2:8">
      <c r="B180" s="273" t="s">
        <v>12253</v>
      </c>
      <c r="C180" s="273" t="s">
        <v>12262</v>
      </c>
      <c r="D180" s="662"/>
      <c r="E180" s="277"/>
      <c r="F180" s="662">
        <v>13500</v>
      </c>
      <c r="G180" s="278" t="s">
        <v>12270</v>
      </c>
      <c r="H180" s="273">
        <v>348299</v>
      </c>
    </row>
    <row r="181" spans="2:8">
      <c r="B181" s="273" t="s">
        <v>12254</v>
      </c>
      <c r="C181" s="273" t="s">
        <v>12263</v>
      </c>
      <c r="D181" s="662"/>
      <c r="E181" s="277"/>
      <c r="F181" s="662">
        <v>3780</v>
      </c>
      <c r="G181" s="278" t="s">
        <v>12271</v>
      </c>
      <c r="H181" s="273">
        <v>352079</v>
      </c>
    </row>
    <row r="182" spans="2:8">
      <c r="B182" s="273" t="s">
        <v>12275</v>
      </c>
      <c r="C182" s="273" t="s">
        <v>12276</v>
      </c>
      <c r="D182" s="662"/>
      <c r="E182" s="277"/>
      <c r="F182" s="662">
        <v>12600</v>
      </c>
      <c r="G182" s="278" t="s">
        <v>12278</v>
      </c>
      <c r="H182" s="273">
        <v>334169</v>
      </c>
    </row>
    <row r="183" spans="2:8">
      <c r="B183" s="273" t="s">
        <v>12275</v>
      </c>
      <c r="C183" s="273" t="s">
        <v>12277</v>
      </c>
      <c r="D183" s="662"/>
      <c r="E183" s="277"/>
      <c r="F183" s="662">
        <v>17325</v>
      </c>
      <c r="G183" s="278" t="s">
        <v>12279</v>
      </c>
      <c r="H183" s="273">
        <v>351494</v>
      </c>
    </row>
    <row r="184" spans="2:8">
      <c r="B184" s="273" t="s">
        <v>12288</v>
      </c>
      <c r="C184" s="273" t="s">
        <v>12289</v>
      </c>
      <c r="D184" s="662"/>
      <c r="E184" s="277"/>
      <c r="F184" s="662">
        <v>20475</v>
      </c>
      <c r="G184" s="278" t="s">
        <v>12292</v>
      </c>
      <c r="H184" s="273">
        <v>106442</v>
      </c>
    </row>
    <row r="185" spans="2:8">
      <c r="B185" s="273" t="s">
        <v>12288</v>
      </c>
      <c r="C185" s="273" t="s">
        <v>12290</v>
      </c>
      <c r="D185" s="662"/>
      <c r="E185" s="277"/>
      <c r="F185" s="662">
        <v>14175</v>
      </c>
      <c r="G185" s="278" t="s">
        <v>12293</v>
      </c>
      <c r="H185" s="273">
        <v>120617</v>
      </c>
    </row>
    <row r="186" spans="2:8">
      <c r="B186" s="273" t="s">
        <v>12288</v>
      </c>
      <c r="C186" s="273" t="s">
        <v>12291</v>
      </c>
      <c r="D186" s="662"/>
      <c r="E186" s="277"/>
      <c r="F186" s="662">
        <v>14175</v>
      </c>
      <c r="G186" s="278" t="s">
        <v>12294</v>
      </c>
      <c r="H186" s="273">
        <v>134792</v>
      </c>
    </row>
    <row r="187" spans="2:8">
      <c r="B187" s="273" t="s">
        <v>12298</v>
      </c>
      <c r="C187" s="273" t="s">
        <v>12299</v>
      </c>
      <c r="D187" s="662"/>
      <c r="E187" s="277"/>
      <c r="F187" s="662">
        <v>17325</v>
      </c>
      <c r="G187" s="278" t="s">
        <v>12301</v>
      </c>
      <c r="H187" s="273">
        <v>141860</v>
      </c>
    </row>
    <row r="188" spans="2:8">
      <c r="B188" s="273" t="s">
        <v>12298</v>
      </c>
      <c r="C188" s="273" t="s">
        <v>12300</v>
      </c>
      <c r="D188" s="662"/>
      <c r="E188" s="277"/>
      <c r="F188" s="662">
        <v>14175</v>
      </c>
      <c r="G188" s="278" t="s">
        <v>12302</v>
      </c>
      <c r="H188" s="273">
        <v>156035</v>
      </c>
    </row>
    <row r="189" spans="2:8">
      <c r="B189" s="273" t="s">
        <v>12303</v>
      </c>
      <c r="C189" s="273" t="s">
        <v>12304</v>
      </c>
      <c r="D189" s="662"/>
      <c r="E189" s="277"/>
      <c r="F189" s="662">
        <v>14175</v>
      </c>
      <c r="G189" s="278" t="s">
        <v>12305</v>
      </c>
      <c r="H189" s="273">
        <v>170255</v>
      </c>
    </row>
    <row r="190" spans="2:8">
      <c r="B190" s="273" t="s">
        <v>11723</v>
      </c>
      <c r="C190" s="273" t="s">
        <v>11724</v>
      </c>
      <c r="D190" s="662">
        <v>6183</v>
      </c>
      <c r="E190" s="277"/>
      <c r="F190" s="662"/>
      <c r="G190" s="278"/>
      <c r="H190" s="273">
        <v>202692</v>
      </c>
    </row>
    <row r="191" spans="2:8">
      <c r="B191" s="273" t="s">
        <v>11765</v>
      </c>
      <c r="C191" s="273" t="s">
        <v>11766</v>
      </c>
      <c r="D191" s="662">
        <v>6183</v>
      </c>
      <c r="E191" s="277"/>
      <c r="F191" s="662"/>
      <c r="G191" s="278"/>
      <c r="H191" s="273">
        <v>70384</v>
      </c>
    </row>
    <row r="192" spans="2:8">
      <c r="B192" s="273" t="s">
        <v>11831</v>
      </c>
      <c r="C192" s="273" t="s">
        <v>11832</v>
      </c>
      <c r="D192" s="662">
        <v>6268</v>
      </c>
      <c r="E192" s="277"/>
      <c r="F192" s="662"/>
      <c r="G192" s="278"/>
      <c r="H192" s="273">
        <v>196402</v>
      </c>
    </row>
    <row r="193" spans="2:8">
      <c r="B193" s="273" t="s">
        <v>11871</v>
      </c>
      <c r="C193" s="273" t="s">
        <v>11879</v>
      </c>
      <c r="D193" s="662">
        <v>6268</v>
      </c>
      <c r="E193" s="277"/>
      <c r="F193" s="662"/>
      <c r="G193" s="278"/>
      <c r="H193" s="273">
        <v>146638</v>
      </c>
    </row>
    <row r="194" spans="2:8">
      <c r="B194" s="273" t="s">
        <v>11908</v>
      </c>
      <c r="C194" s="273" t="s">
        <v>11946</v>
      </c>
      <c r="D194" s="662">
        <v>6268</v>
      </c>
      <c r="E194" s="277"/>
      <c r="F194" s="662"/>
      <c r="G194" s="278"/>
      <c r="H194" s="273">
        <v>104712</v>
      </c>
    </row>
    <row r="195" spans="2:8">
      <c r="B195" s="273" t="s">
        <v>11979</v>
      </c>
      <c r="C195" s="273" t="s">
        <v>11980</v>
      </c>
      <c r="D195" s="662">
        <v>6268</v>
      </c>
      <c r="E195" s="277"/>
      <c r="F195" s="662"/>
      <c r="G195" s="278"/>
      <c r="H195" s="273">
        <v>241992</v>
      </c>
    </row>
    <row r="196" spans="2:8">
      <c r="B196" s="273" t="s">
        <v>12023</v>
      </c>
      <c r="C196" s="273" t="s">
        <v>12024</v>
      </c>
      <c r="D196" s="662">
        <v>6268</v>
      </c>
      <c r="E196" s="277"/>
      <c r="F196" s="662"/>
      <c r="G196" s="278"/>
      <c r="H196" s="273">
        <v>212077</v>
      </c>
    </row>
    <row r="197" spans="2:8">
      <c r="B197" s="273" t="s">
        <v>12053</v>
      </c>
      <c r="C197" s="273" t="s">
        <v>12064</v>
      </c>
      <c r="D197" s="662">
        <v>6268</v>
      </c>
      <c r="E197" s="277"/>
      <c r="F197" s="662"/>
      <c r="G197" s="278"/>
      <c r="H197" s="273">
        <v>161956</v>
      </c>
    </row>
    <row r="198" spans="2:8">
      <c r="B198" s="273" t="s">
        <v>12112</v>
      </c>
      <c r="C198" s="273" t="s">
        <v>12113</v>
      </c>
      <c r="D198" s="662">
        <v>6268</v>
      </c>
      <c r="E198" s="277"/>
      <c r="F198" s="662"/>
      <c r="G198" s="278"/>
      <c r="H198" s="273">
        <v>226909</v>
      </c>
    </row>
    <row r="199" spans="2:8">
      <c r="B199" s="273" t="s">
        <v>12161</v>
      </c>
      <c r="C199" s="273" t="s">
        <v>12162</v>
      </c>
      <c r="D199" s="662">
        <v>6268</v>
      </c>
      <c r="E199" s="277"/>
      <c r="F199" s="662"/>
      <c r="G199" s="278"/>
      <c r="H199" s="273">
        <v>146029</v>
      </c>
    </row>
    <row r="200" spans="2:8">
      <c r="B200" s="273" t="s">
        <v>12205</v>
      </c>
      <c r="C200" s="273" t="s">
        <v>12216</v>
      </c>
      <c r="D200" s="662">
        <v>6268</v>
      </c>
      <c r="E200" s="277"/>
      <c r="F200" s="662"/>
      <c r="G200" s="278"/>
      <c r="H200" s="273">
        <v>92235</v>
      </c>
    </row>
    <row r="201" spans="2:8">
      <c r="B201" s="273" t="s">
        <v>12254</v>
      </c>
      <c r="C201" s="273" t="s">
        <v>12272</v>
      </c>
      <c r="D201" s="662">
        <v>6268</v>
      </c>
      <c r="E201" s="277"/>
      <c r="F201" s="662"/>
      <c r="G201" s="278"/>
      <c r="H201" s="273">
        <v>345811</v>
      </c>
    </row>
    <row r="202" spans="2:8">
      <c r="B202" s="273" t="s">
        <v>11723</v>
      </c>
      <c r="C202" s="273" t="s">
        <v>11725</v>
      </c>
      <c r="D202" s="662">
        <v>4153</v>
      </c>
      <c r="E202" s="277"/>
      <c r="F202" s="662"/>
      <c r="G202" s="278"/>
      <c r="H202" s="273">
        <v>198539</v>
      </c>
    </row>
    <row r="203" spans="2:8">
      <c r="B203" s="273" t="s">
        <v>11765</v>
      </c>
      <c r="C203" s="273" t="s">
        <v>11767</v>
      </c>
      <c r="D203" s="662">
        <v>4153</v>
      </c>
      <c r="E203" s="277"/>
      <c r="F203" s="662"/>
      <c r="G203" s="278"/>
      <c r="H203" s="273">
        <v>66231</v>
      </c>
    </row>
    <row r="204" spans="2:8">
      <c r="B204" s="273" t="s">
        <v>11831</v>
      </c>
      <c r="C204" s="273" t="s">
        <v>11833</v>
      </c>
      <c r="D204" s="662">
        <v>4153</v>
      </c>
      <c r="E204" s="277"/>
      <c r="F204" s="662"/>
      <c r="G204" s="278"/>
      <c r="H204" s="273">
        <v>192249</v>
      </c>
    </row>
    <row r="205" spans="2:8">
      <c r="B205" s="273" t="s">
        <v>11871</v>
      </c>
      <c r="C205" s="273" t="s">
        <v>11880</v>
      </c>
      <c r="D205" s="662">
        <v>4212</v>
      </c>
      <c r="E205" s="277"/>
      <c r="F205" s="662"/>
      <c r="G205" s="278"/>
      <c r="H205" s="273">
        <v>142426</v>
      </c>
    </row>
    <row r="206" spans="2:8">
      <c r="B206" s="273" t="s">
        <v>11908</v>
      </c>
      <c r="C206" s="273" t="s">
        <v>11947</v>
      </c>
      <c r="D206" s="662">
        <v>4212</v>
      </c>
      <c r="E206" s="277"/>
      <c r="F206" s="662"/>
      <c r="G206" s="278"/>
      <c r="H206" s="273">
        <v>100500</v>
      </c>
    </row>
    <row r="207" spans="2:8">
      <c r="B207" s="273" t="s">
        <v>11979</v>
      </c>
      <c r="C207" s="273" t="s">
        <v>11981</v>
      </c>
      <c r="D207" s="662">
        <v>4212</v>
      </c>
      <c r="E207" s="277"/>
      <c r="F207" s="662"/>
      <c r="G207" s="278"/>
      <c r="H207" s="273">
        <v>237780</v>
      </c>
    </row>
    <row r="208" spans="2:8">
      <c r="B208" s="273" t="s">
        <v>12023</v>
      </c>
      <c r="C208" s="273" t="s">
        <v>12025</v>
      </c>
      <c r="D208" s="662">
        <v>4212</v>
      </c>
      <c r="E208" s="277"/>
      <c r="F208" s="662"/>
      <c r="G208" s="278"/>
      <c r="H208" s="273">
        <v>207865</v>
      </c>
    </row>
    <row r="209" spans="2:8">
      <c r="B209" s="273" t="s">
        <v>12053</v>
      </c>
      <c r="C209" s="273" t="s">
        <v>12065</v>
      </c>
      <c r="D209" s="662">
        <v>4212</v>
      </c>
      <c r="E209" s="277"/>
      <c r="F209" s="662"/>
      <c r="G209" s="278"/>
      <c r="H209" s="273">
        <v>157744</v>
      </c>
    </row>
    <row r="210" spans="2:8">
      <c r="B210" s="273" t="s">
        <v>12112</v>
      </c>
      <c r="C210" s="273" t="s">
        <v>12114</v>
      </c>
      <c r="D210" s="662">
        <v>4212</v>
      </c>
      <c r="E210" s="277"/>
      <c r="F210" s="662"/>
      <c r="G210" s="278"/>
      <c r="H210" s="273">
        <v>222697</v>
      </c>
    </row>
    <row r="211" spans="2:8">
      <c r="B211" s="273" t="s">
        <v>12161</v>
      </c>
      <c r="C211" s="273" t="s">
        <v>12163</v>
      </c>
      <c r="D211" s="662">
        <v>4212</v>
      </c>
      <c r="E211" s="277"/>
      <c r="F211" s="662"/>
      <c r="G211" s="278"/>
      <c r="H211" s="273">
        <v>141817</v>
      </c>
    </row>
    <row r="212" spans="2:8">
      <c r="B212" s="273" t="s">
        <v>12205</v>
      </c>
      <c r="C212" s="273" t="s">
        <v>12217</v>
      </c>
      <c r="D212" s="662">
        <v>4212</v>
      </c>
      <c r="E212" s="277"/>
      <c r="F212" s="662"/>
      <c r="G212" s="278"/>
      <c r="H212" s="273">
        <v>88023</v>
      </c>
    </row>
    <row r="213" spans="2:8">
      <c r="B213" s="273" t="s">
        <v>12254</v>
      </c>
      <c r="C213" s="273" t="s">
        <v>12273</v>
      </c>
      <c r="D213" s="662">
        <v>4212</v>
      </c>
      <c r="E213" s="277"/>
      <c r="F213" s="662"/>
      <c r="G213" s="278"/>
      <c r="H213" s="273">
        <v>341599</v>
      </c>
    </row>
    <row r="214" spans="2:8">
      <c r="B214" s="273" t="s">
        <v>11726</v>
      </c>
      <c r="C214" s="273" t="s">
        <v>1283</v>
      </c>
      <c r="D214" s="662">
        <v>30000</v>
      </c>
      <c r="E214" s="277" t="s">
        <v>5014</v>
      </c>
      <c r="F214" s="662"/>
      <c r="G214" s="278"/>
      <c r="H214" s="273">
        <v>101280</v>
      </c>
    </row>
    <row r="215" spans="2:8">
      <c r="B215" s="273" t="s">
        <v>11731</v>
      </c>
      <c r="C215" s="273" t="s">
        <v>1283</v>
      </c>
      <c r="D215" s="662"/>
      <c r="E215" s="277"/>
      <c r="F215" s="664">
        <v>4410</v>
      </c>
      <c r="G215" s="278" t="s">
        <v>11732</v>
      </c>
      <c r="H215" s="273">
        <v>105690</v>
      </c>
    </row>
    <row r="216" spans="2:8">
      <c r="B216" s="273" t="s">
        <v>11696</v>
      </c>
      <c r="C216" s="273" t="s">
        <v>1283</v>
      </c>
      <c r="D216" s="662">
        <v>20030</v>
      </c>
      <c r="E216" s="277" t="s">
        <v>11782</v>
      </c>
      <c r="F216" s="662"/>
      <c r="G216" s="278"/>
      <c r="H216" s="273">
        <v>14558</v>
      </c>
    </row>
    <row r="217" spans="2:8">
      <c r="B217" s="273" t="s">
        <v>11783</v>
      </c>
      <c r="C217" s="273" t="s">
        <v>1283</v>
      </c>
      <c r="D217" s="662"/>
      <c r="E217" s="277"/>
      <c r="F217" s="664">
        <v>4410</v>
      </c>
      <c r="G217" s="278" t="s">
        <v>11784</v>
      </c>
      <c r="H217" s="273">
        <v>18968</v>
      </c>
    </row>
    <row r="218" spans="2:8">
      <c r="B218" s="273" t="s">
        <v>11796</v>
      </c>
      <c r="C218" s="273" t="s">
        <v>11707</v>
      </c>
      <c r="D218" s="662">
        <v>16000</v>
      </c>
      <c r="E218" s="277" t="s">
        <v>11798</v>
      </c>
      <c r="F218" s="662"/>
      <c r="G218" s="278"/>
      <c r="H218" s="273">
        <v>339029</v>
      </c>
    </row>
    <row r="219" spans="2:8">
      <c r="B219" s="275" t="s">
        <v>11697</v>
      </c>
      <c r="C219" s="273" t="s">
        <v>11707</v>
      </c>
      <c r="D219" s="663"/>
      <c r="F219" s="665">
        <v>14000</v>
      </c>
      <c r="G219" s="273" t="s">
        <v>11806</v>
      </c>
      <c r="H219" s="273">
        <v>430834</v>
      </c>
    </row>
    <row r="220" spans="2:8">
      <c r="B220" s="275" t="s">
        <v>11697</v>
      </c>
      <c r="C220" s="273" t="s">
        <v>11707</v>
      </c>
      <c r="D220" s="663">
        <v>277060</v>
      </c>
      <c r="E220" s="273" t="s">
        <v>11807</v>
      </c>
      <c r="F220" s="665"/>
      <c r="H220" s="273">
        <v>153774</v>
      </c>
    </row>
    <row r="221" spans="2:8">
      <c r="B221" s="273" t="s">
        <v>11813</v>
      </c>
      <c r="C221" s="273" t="s">
        <v>1283</v>
      </c>
      <c r="D221" s="662"/>
      <c r="E221" s="277"/>
      <c r="F221" s="664">
        <v>14165</v>
      </c>
      <c r="G221" s="278" t="s">
        <v>11830</v>
      </c>
      <c r="H221" s="273">
        <v>202670</v>
      </c>
    </row>
    <row r="222" spans="2:8">
      <c r="B222" s="273" t="s">
        <v>11841</v>
      </c>
      <c r="C222" s="273" t="s">
        <v>1283</v>
      </c>
      <c r="D222" s="662"/>
      <c r="E222" s="277"/>
      <c r="F222" s="664">
        <v>4410</v>
      </c>
      <c r="G222" s="278" t="s">
        <v>11843</v>
      </c>
      <c r="H222" s="273">
        <v>117754</v>
      </c>
    </row>
    <row r="223" spans="2:8">
      <c r="B223" s="273" t="s">
        <v>11848</v>
      </c>
      <c r="C223" s="273" t="s">
        <v>1283</v>
      </c>
      <c r="D223" s="662"/>
      <c r="E223" s="277"/>
      <c r="F223" s="664">
        <v>13485</v>
      </c>
      <c r="G223" s="278" t="s">
        <v>11853</v>
      </c>
      <c r="H223" s="273">
        <v>116405</v>
      </c>
    </row>
    <row r="224" spans="2:8">
      <c r="B224" s="273" t="s">
        <v>11865</v>
      </c>
      <c r="C224" s="273" t="s">
        <v>11707</v>
      </c>
      <c r="D224" s="662">
        <v>6000</v>
      </c>
      <c r="E224" s="277" t="s">
        <v>11798</v>
      </c>
      <c r="F224" s="662"/>
      <c r="G224" s="278"/>
      <c r="H224" s="273">
        <v>144991</v>
      </c>
    </row>
    <row r="225" spans="2:8">
      <c r="B225" s="273" t="s">
        <v>11886</v>
      </c>
      <c r="C225" s="273" t="s">
        <v>1283</v>
      </c>
      <c r="D225" s="662"/>
      <c r="E225" s="277"/>
      <c r="F225" s="664">
        <v>4410</v>
      </c>
      <c r="G225" s="278" t="s">
        <v>11890</v>
      </c>
      <c r="H225" s="273">
        <v>30410</v>
      </c>
    </row>
    <row r="226" spans="2:8">
      <c r="B226" s="273" t="s">
        <v>11899</v>
      </c>
      <c r="C226" s="273" t="s">
        <v>1283</v>
      </c>
      <c r="D226" s="662"/>
      <c r="E226" s="277"/>
      <c r="F226" s="664">
        <v>14165</v>
      </c>
      <c r="G226" s="278" t="s">
        <v>11902</v>
      </c>
      <c r="H226" s="273">
        <v>79737</v>
      </c>
    </row>
    <row r="227" spans="2:8">
      <c r="B227" s="273" t="s">
        <v>11952</v>
      </c>
      <c r="C227" s="273" t="s">
        <v>1283</v>
      </c>
      <c r="D227" s="662"/>
      <c r="E227" s="277"/>
      <c r="F227" s="664">
        <v>4410</v>
      </c>
      <c r="G227" s="278" t="s">
        <v>11953</v>
      </c>
      <c r="H227" s="273">
        <v>55570</v>
      </c>
    </row>
    <row r="228" spans="2:8">
      <c r="B228" s="273" t="s">
        <v>11987</v>
      </c>
      <c r="C228" s="273" t="s">
        <v>1283</v>
      </c>
      <c r="D228" s="662"/>
      <c r="E228" s="277"/>
      <c r="F228" s="664">
        <v>4410</v>
      </c>
      <c r="G228" s="278" t="s">
        <v>11988</v>
      </c>
      <c r="H228" s="273">
        <v>124553</v>
      </c>
    </row>
    <row r="229" spans="2:8">
      <c r="B229" s="273" t="s">
        <v>11990</v>
      </c>
      <c r="C229" s="273" t="s">
        <v>1283</v>
      </c>
      <c r="D229" s="662"/>
      <c r="E229" s="277"/>
      <c r="F229" s="664">
        <v>13485</v>
      </c>
      <c r="G229" s="278" t="s">
        <v>11999</v>
      </c>
      <c r="H229" s="273">
        <v>186863</v>
      </c>
    </row>
    <row r="230" spans="2:8">
      <c r="B230" s="273" t="s">
        <v>12029</v>
      </c>
      <c r="C230" s="273" t="s">
        <v>1283</v>
      </c>
      <c r="D230" s="662"/>
      <c r="E230" s="277"/>
      <c r="F230" s="664">
        <v>4410</v>
      </c>
      <c r="G230" s="278" t="s">
        <v>12030</v>
      </c>
      <c r="H230" s="273">
        <v>102013</v>
      </c>
    </row>
    <row r="231" spans="2:8">
      <c r="B231" s="273" t="s">
        <v>12039</v>
      </c>
      <c r="C231" s="273" t="s">
        <v>11707</v>
      </c>
      <c r="D231" s="662">
        <v>30000</v>
      </c>
      <c r="E231" s="277" t="s">
        <v>11798</v>
      </c>
      <c r="F231" s="662"/>
      <c r="G231" s="278"/>
      <c r="H231" s="273">
        <v>104507</v>
      </c>
    </row>
    <row r="232" spans="2:8">
      <c r="B232" s="273" t="s">
        <v>12040</v>
      </c>
      <c r="C232" s="273" t="s">
        <v>1283</v>
      </c>
      <c r="D232" s="662"/>
      <c r="E232" s="277"/>
      <c r="F232" s="664">
        <v>14165</v>
      </c>
      <c r="G232" s="278" t="s">
        <v>12042</v>
      </c>
      <c r="H232" s="273">
        <v>112583</v>
      </c>
    </row>
    <row r="233" spans="2:8">
      <c r="B233" s="273" t="s">
        <v>12075</v>
      </c>
      <c r="C233" s="273" t="s">
        <v>1283</v>
      </c>
      <c r="D233" s="662"/>
      <c r="E233" s="277"/>
      <c r="F233" s="664">
        <v>4410</v>
      </c>
      <c r="G233" s="278" t="s">
        <v>12080</v>
      </c>
      <c r="H233" s="273">
        <v>73088</v>
      </c>
    </row>
    <row r="234" spans="2:8">
      <c r="B234" s="273" t="s">
        <v>12081</v>
      </c>
      <c r="C234" s="273" t="s">
        <v>1283</v>
      </c>
      <c r="D234" s="662"/>
      <c r="E234" s="277"/>
      <c r="F234" s="664">
        <v>13485</v>
      </c>
      <c r="G234" s="278" t="s">
        <v>12084</v>
      </c>
      <c r="H234" s="273">
        <v>100748</v>
      </c>
    </row>
    <row r="235" spans="2:8">
      <c r="B235" s="273" t="s">
        <v>12122</v>
      </c>
      <c r="C235" s="273" t="s">
        <v>1283</v>
      </c>
      <c r="D235" s="662"/>
      <c r="E235" s="277"/>
      <c r="F235" s="664">
        <v>4410</v>
      </c>
      <c r="G235" s="278" t="s">
        <v>12123</v>
      </c>
      <c r="H235" s="273">
        <v>48821</v>
      </c>
    </row>
    <row r="236" spans="2:8">
      <c r="B236" s="273" t="s">
        <v>12137</v>
      </c>
      <c r="C236" s="273" t="s">
        <v>1283</v>
      </c>
      <c r="D236" s="662"/>
      <c r="E236" s="277"/>
      <c r="F236" s="664">
        <v>45360</v>
      </c>
      <c r="G236" s="278" t="s">
        <v>12139</v>
      </c>
      <c r="H236" s="273">
        <v>144018</v>
      </c>
    </row>
    <row r="237" spans="2:8">
      <c r="B237" s="273" t="s">
        <v>12152</v>
      </c>
      <c r="C237" s="273" t="s">
        <v>1283</v>
      </c>
      <c r="D237" s="662">
        <v>19994</v>
      </c>
      <c r="E237" s="277" t="s">
        <v>12153</v>
      </c>
      <c r="F237" s="664"/>
      <c r="G237" s="278"/>
      <c r="H237" s="273">
        <v>144727</v>
      </c>
    </row>
    <row r="238" spans="2:8">
      <c r="B238" s="273" t="s">
        <v>11703</v>
      </c>
      <c r="C238" s="273" t="s">
        <v>1283</v>
      </c>
      <c r="D238" s="662"/>
      <c r="E238" s="277"/>
      <c r="F238" s="664">
        <v>4410</v>
      </c>
      <c r="G238" s="278" t="s">
        <v>12182</v>
      </c>
      <c r="H238" s="273">
        <v>28663</v>
      </c>
    </row>
    <row r="239" spans="2:8">
      <c r="B239" s="273" t="s">
        <v>12178</v>
      </c>
      <c r="C239" s="273" t="s">
        <v>1283</v>
      </c>
      <c r="D239" s="662"/>
      <c r="E239" s="277"/>
      <c r="F239" s="664">
        <v>14165</v>
      </c>
      <c r="G239" s="278" t="s">
        <v>12183</v>
      </c>
      <c r="H239" s="273">
        <v>85353</v>
      </c>
    </row>
    <row r="240" spans="2:8">
      <c r="B240" s="273" t="s">
        <v>12195</v>
      </c>
      <c r="C240" s="273" t="s">
        <v>1283</v>
      </c>
      <c r="D240" s="662"/>
      <c r="E240" s="277"/>
      <c r="F240" s="664">
        <v>14165</v>
      </c>
      <c r="G240" s="278" t="s">
        <v>12196</v>
      </c>
      <c r="H240" s="273">
        <v>41066</v>
      </c>
    </row>
    <row r="241" spans="2:8">
      <c r="B241" s="273" t="s">
        <v>12224</v>
      </c>
      <c r="C241" s="273" t="s">
        <v>1283</v>
      </c>
      <c r="D241" s="662"/>
      <c r="E241" s="277"/>
      <c r="F241" s="664">
        <v>4410</v>
      </c>
      <c r="G241" s="278" t="s">
        <v>12227</v>
      </c>
      <c r="H241" s="273">
        <v>47594</v>
      </c>
    </row>
    <row r="242" spans="2:8">
      <c r="B242" s="273" t="s">
        <v>12228</v>
      </c>
      <c r="C242" s="273" t="s">
        <v>1283</v>
      </c>
      <c r="D242" s="662"/>
      <c r="E242" s="277"/>
      <c r="F242" s="664">
        <v>13485</v>
      </c>
      <c r="G242" s="278" t="s">
        <v>12231</v>
      </c>
      <c r="H242" s="273">
        <v>75254</v>
      </c>
    </row>
    <row r="243" spans="2:8">
      <c r="B243" s="273" t="s">
        <v>12234</v>
      </c>
      <c r="C243" s="273" t="s">
        <v>1283</v>
      </c>
      <c r="D243" s="662"/>
      <c r="E243" s="277"/>
      <c r="F243" s="664">
        <v>113400</v>
      </c>
      <c r="G243" s="278" t="s">
        <v>12238</v>
      </c>
      <c r="H243" s="273">
        <v>134479</v>
      </c>
    </row>
    <row r="244" spans="2:8">
      <c r="B244" s="273" t="s">
        <v>12237</v>
      </c>
      <c r="C244" s="273" t="s">
        <v>1283</v>
      </c>
      <c r="D244" s="662"/>
      <c r="E244" s="277"/>
      <c r="F244" s="664">
        <v>6290</v>
      </c>
      <c r="G244" s="278" t="s">
        <v>12240</v>
      </c>
      <c r="H244" s="273">
        <v>140769</v>
      </c>
    </row>
    <row r="245" spans="2:8">
      <c r="B245" s="273" t="s">
        <v>12237</v>
      </c>
      <c r="C245" s="273" t="s">
        <v>1283</v>
      </c>
      <c r="D245" s="662"/>
      <c r="E245" s="277"/>
      <c r="F245" s="664">
        <v>75590</v>
      </c>
      <c r="G245" s="278" t="s">
        <v>12239</v>
      </c>
      <c r="H245" s="273">
        <v>216359</v>
      </c>
    </row>
    <row r="246" spans="2:8">
      <c r="B246" s="273" t="s">
        <v>12246</v>
      </c>
      <c r="C246" s="273" t="s">
        <v>11707</v>
      </c>
      <c r="D246" s="663">
        <v>104030</v>
      </c>
      <c r="E246" s="273" t="s">
        <v>12251</v>
      </c>
      <c r="F246" s="665"/>
      <c r="H246" s="273">
        <v>116864</v>
      </c>
    </row>
    <row r="247" spans="2:8">
      <c r="B247" s="273" t="s">
        <v>12275</v>
      </c>
      <c r="C247" s="273" t="s">
        <v>11707</v>
      </c>
      <c r="D247" s="663">
        <v>114521</v>
      </c>
      <c r="E247" s="273" t="s">
        <v>12251</v>
      </c>
      <c r="F247" s="665"/>
      <c r="H247" s="273">
        <v>177326</v>
      </c>
    </row>
    <row r="248" spans="2:8">
      <c r="B248" s="273" t="s">
        <v>12285</v>
      </c>
      <c r="C248" s="273" t="s">
        <v>1283</v>
      </c>
      <c r="D248" s="662"/>
      <c r="E248" s="277"/>
      <c r="F248" s="664">
        <v>14165</v>
      </c>
      <c r="G248" s="278" t="s">
        <v>12286</v>
      </c>
      <c r="H248" s="273">
        <v>81557</v>
      </c>
    </row>
    <row r="249" spans="2:8">
      <c r="B249" s="273" t="s">
        <v>12285</v>
      </c>
      <c r="C249" s="273" t="s">
        <v>1283</v>
      </c>
      <c r="D249" s="662"/>
      <c r="E249" s="277"/>
      <c r="F249" s="664">
        <v>4410</v>
      </c>
      <c r="G249" s="278" t="s">
        <v>12287</v>
      </c>
      <c r="H249" s="273">
        <v>85967</v>
      </c>
    </row>
    <row r="250" spans="2:8">
      <c r="B250" s="273" t="s">
        <v>12303</v>
      </c>
      <c r="C250" s="273" t="s">
        <v>1283</v>
      </c>
      <c r="D250" s="662"/>
      <c r="E250" s="277"/>
      <c r="F250" s="664">
        <v>14165</v>
      </c>
      <c r="G250" s="278" t="s">
        <v>12306</v>
      </c>
      <c r="H250" s="273">
        <v>184420</v>
      </c>
    </row>
    <row r="251" spans="2:8">
      <c r="B251" s="273" t="s">
        <v>11896</v>
      </c>
      <c r="C251" s="273" t="s">
        <v>12003</v>
      </c>
      <c r="D251" s="662">
        <v>1304</v>
      </c>
      <c r="E251" s="277"/>
      <c r="F251" s="662"/>
      <c r="G251" s="278"/>
      <c r="H251" s="273">
        <v>59661</v>
      </c>
    </row>
    <row r="252" spans="2:8">
      <c r="B252" s="273" t="s">
        <v>12000</v>
      </c>
      <c r="C252" s="273" t="s">
        <v>12002</v>
      </c>
      <c r="D252" s="662">
        <v>1871</v>
      </c>
      <c r="E252" s="277"/>
      <c r="F252" s="662"/>
      <c r="G252" s="278"/>
      <c r="H252" s="273">
        <v>178903</v>
      </c>
    </row>
    <row r="253" spans="2:8">
      <c r="B253" s="273" t="s">
        <v>12085</v>
      </c>
      <c r="C253" s="273" t="s">
        <v>12087</v>
      </c>
      <c r="D253" s="662">
        <v>2804</v>
      </c>
      <c r="E253" s="277"/>
      <c r="F253" s="662"/>
      <c r="G253" s="278"/>
      <c r="H253" s="273">
        <v>91855</v>
      </c>
    </row>
    <row r="254" spans="2:8">
      <c r="B254" s="273" t="s">
        <v>12189</v>
      </c>
      <c r="C254" s="273" t="s">
        <v>12191</v>
      </c>
      <c r="D254" s="662">
        <v>2909</v>
      </c>
      <c r="E254" s="277"/>
      <c r="F254" s="662"/>
      <c r="G254" s="278"/>
      <c r="H254" s="273">
        <v>14901</v>
      </c>
    </row>
    <row r="255" spans="2:8">
      <c r="B255" s="273" t="s">
        <v>12288</v>
      </c>
      <c r="C255" s="273" t="s">
        <v>12295</v>
      </c>
      <c r="D255" s="662">
        <v>1907</v>
      </c>
      <c r="E255" s="277"/>
      <c r="F255" s="662"/>
      <c r="G255" s="278"/>
      <c r="H255" s="273">
        <v>132885</v>
      </c>
    </row>
    <row r="256" spans="2:8">
      <c r="B256" s="273" t="s">
        <v>11750</v>
      </c>
      <c r="C256" s="273" t="s">
        <v>11751</v>
      </c>
      <c r="D256" s="662">
        <v>1234</v>
      </c>
      <c r="E256" s="277"/>
      <c r="F256" s="662"/>
      <c r="G256" s="278"/>
      <c r="H256" s="273">
        <v>27106</v>
      </c>
    </row>
    <row r="257" spans="2:8">
      <c r="B257" s="273" t="s">
        <v>11837</v>
      </c>
      <c r="C257" s="273" t="s">
        <v>11838</v>
      </c>
      <c r="D257" s="662">
        <v>1232</v>
      </c>
      <c r="E257" s="277"/>
      <c r="F257" s="662"/>
      <c r="G257" s="278"/>
      <c r="H257" s="273">
        <v>142370</v>
      </c>
    </row>
    <row r="258" spans="2:8">
      <c r="B258" s="273" t="s">
        <v>11866</v>
      </c>
      <c r="C258" s="273" t="s">
        <v>11867</v>
      </c>
      <c r="D258" s="662">
        <v>1231</v>
      </c>
      <c r="E258" s="277"/>
      <c r="F258" s="662"/>
      <c r="G258" s="278"/>
      <c r="H258" s="273">
        <v>143760</v>
      </c>
    </row>
    <row r="259" spans="2:8">
      <c r="B259" s="273" t="s">
        <v>11903</v>
      </c>
      <c r="C259" s="273" t="s">
        <v>11904</v>
      </c>
      <c r="D259" s="662">
        <v>1239</v>
      </c>
      <c r="E259" s="277"/>
      <c r="F259" s="662"/>
      <c r="G259" s="278"/>
      <c r="H259" s="273">
        <v>78498</v>
      </c>
    </row>
    <row r="260" spans="2:8">
      <c r="B260" s="273" t="s">
        <v>11960</v>
      </c>
      <c r="C260" s="273" t="s">
        <v>11961</v>
      </c>
      <c r="D260" s="662">
        <v>1229</v>
      </c>
      <c r="E260" s="277"/>
      <c r="F260" s="662"/>
      <c r="G260" s="278"/>
      <c r="H260" s="273">
        <v>169882</v>
      </c>
    </row>
    <row r="261" spans="2:8">
      <c r="B261" s="273" t="s">
        <v>12010</v>
      </c>
      <c r="C261" s="273" t="s">
        <v>12011</v>
      </c>
      <c r="D261" s="662">
        <v>1232</v>
      </c>
      <c r="E261" s="277"/>
      <c r="F261" s="662"/>
      <c r="G261" s="278"/>
      <c r="H261" s="273">
        <v>209216</v>
      </c>
    </row>
    <row r="262" spans="2:8">
      <c r="B262" s="273" t="s">
        <v>12047</v>
      </c>
      <c r="C262" s="273" t="s">
        <v>12048</v>
      </c>
      <c r="D262" s="662">
        <v>1231</v>
      </c>
      <c r="E262" s="277"/>
      <c r="F262" s="662"/>
      <c r="G262" s="278"/>
      <c r="H262" s="273">
        <v>118352</v>
      </c>
    </row>
    <row r="263" spans="2:8">
      <c r="B263" s="273" t="s">
        <v>12099</v>
      </c>
      <c r="C263" s="273" t="s">
        <v>12100</v>
      </c>
      <c r="D263" s="662">
        <v>1231</v>
      </c>
      <c r="E263" s="277"/>
      <c r="F263" s="662"/>
      <c r="G263" s="278"/>
      <c r="H263" s="273">
        <v>182604</v>
      </c>
    </row>
    <row r="264" spans="2:8">
      <c r="B264" s="273" t="s">
        <v>12148</v>
      </c>
      <c r="C264" s="273" t="s">
        <v>12149</v>
      </c>
      <c r="D264" s="662">
        <v>1236</v>
      </c>
      <c r="E264" s="277"/>
      <c r="F264" s="662"/>
      <c r="G264" s="278"/>
      <c r="H264" s="273">
        <v>168457</v>
      </c>
    </row>
    <row r="265" spans="2:8">
      <c r="B265" s="273" t="s">
        <v>12197</v>
      </c>
      <c r="C265" s="273" t="s">
        <v>12198</v>
      </c>
      <c r="D265" s="662">
        <v>1229</v>
      </c>
      <c r="E265" s="277"/>
      <c r="F265" s="662"/>
      <c r="G265" s="278"/>
      <c r="H265" s="273">
        <v>39837</v>
      </c>
    </row>
    <row r="266" spans="2:8">
      <c r="B266" s="273" t="s">
        <v>12246</v>
      </c>
      <c r="C266" s="273" t="s">
        <v>12247</v>
      </c>
      <c r="D266" s="662">
        <v>1237</v>
      </c>
      <c r="E266" s="277"/>
      <c r="F266" s="662"/>
      <c r="G266" s="278"/>
      <c r="H266" s="273">
        <v>256072</v>
      </c>
    </row>
    <row r="267" spans="2:8">
      <c r="B267" s="273" t="s">
        <v>12307</v>
      </c>
      <c r="C267" s="273" t="s">
        <v>12308</v>
      </c>
      <c r="D267" s="662">
        <v>1229</v>
      </c>
      <c r="E267" s="277"/>
      <c r="F267" s="662"/>
      <c r="G267" s="278"/>
      <c r="H267" s="273">
        <v>183191</v>
      </c>
    </row>
    <row r="268" spans="2:8">
      <c r="B268" s="273" t="s">
        <v>11750</v>
      </c>
      <c r="C268" s="273" t="s">
        <v>11752</v>
      </c>
      <c r="D268" s="662">
        <v>1752</v>
      </c>
      <c r="E268" s="277"/>
      <c r="F268" s="662"/>
      <c r="G268" s="278"/>
      <c r="H268" s="273">
        <v>25354</v>
      </c>
    </row>
    <row r="269" spans="2:8">
      <c r="B269" s="273" t="s">
        <v>11837</v>
      </c>
      <c r="C269" s="273" t="s">
        <v>11839</v>
      </c>
      <c r="D269" s="662">
        <v>1707</v>
      </c>
      <c r="E269" s="277"/>
      <c r="F269" s="662"/>
      <c r="G269" s="278"/>
      <c r="H269" s="273">
        <v>140663</v>
      </c>
    </row>
    <row r="270" spans="2:8">
      <c r="B270" s="273" t="s">
        <v>11866</v>
      </c>
      <c r="C270" s="273" t="s">
        <v>11868</v>
      </c>
      <c r="D270" s="662">
        <v>1704</v>
      </c>
      <c r="E270" s="277"/>
      <c r="F270" s="662"/>
      <c r="G270" s="278"/>
      <c r="H270" s="273">
        <v>142056</v>
      </c>
    </row>
    <row r="271" spans="2:8">
      <c r="B271" s="273" t="s">
        <v>11903</v>
      </c>
      <c r="C271" s="273" t="s">
        <v>11905</v>
      </c>
      <c r="D271" s="662">
        <v>1763</v>
      </c>
      <c r="E271" s="277"/>
      <c r="F271" s="662"/>
      <c r="G271" s="278"/>
      <c r="H271" s="273">
        <v>76735</v>
      </c>
    </row>
    <row r="272" spans="2:8">
      <c r="B272" s="273" t="s">
        <v>11960</v>
      </c>
      <c r="C272" s="273" t="s">
        <v>11962</v>
      </c>
      <c r="D272" s="662">
        <v>1694</v>
      </c>
      <c r="E272" s="277"/>
      <c r="F272" s="662"/>
      <c r="G272" s="278"/>
      <c r="H272" s="273">
        <v>168188</v>
      </c>
    </row>
    <row r="273" spans="2:8">
      <c r="B273" s="273" t="s">
        <v>12010</v>
      </c>
      <c r="C273" s="273" t="s">
        <v>12012</v>
      </c>
      <c r="D273" s="662">
        <v>1790</v>
      </c>
      <c r="E273" s="277"/>
      <c r="F273" s="662"/>
      <c r="G273" s="278"/>
      <c r="H273" s="273">
        <v>207426</v>
      </c>
    </row>
    <row r="274" spans="2:8">
      <c r="B274" s="273" t="s">
        <v>12047</v>
      </c>
      <c r="C274" s="273" t="s">
        <v>12049</v>
      </c>
      <c r="D274" s="662">
        <v>1684</v>
      </c>
      <c r="E274" s="277"/>
      <c r="F274" s="662"/>
      <c r="G274" s="278"/>
      <c r="H274" s="273">
        <v>116668</v>
      </c>
    </row>
    <row r="275" spans="2:8">
      <c r="B275" s="273" t="s">
        <v>12099</v>
      </c>
      <c r="C275" s="273" t="s">
        <v>12101</v>
      </c>
      <c r="D275" s="662">
        <v>1781</v>
      </c>
      <c r="E275" s="277"/>
      <c r="F275" s="662"/>
      <c r="G275" s="278"/>
      <c r="H275" s="273">
        <v>180823</v>
      </c>
    </row>
    <row r="276" spans="2:8">
      <c r="B276" s="273" t="s">
        <v>12148</v>
      </c>
      <c r="C276" s="273" t="s">
        <v>12150</v>
      </c>
      <c r="D276" s="662">
        <v>1670</v>
      </c>
      <c r="E276" s="277"/>
      <c r="F276" s="662"/>
      <c r="G276" s="278"/>
      <c r="H276" s="273">
        <v>166787</v>
      </c>
    </row>
    <row r="277" spans="2:8">
      <c r="B277" s="273" t="s">
        <v>12197</v>
      </c>
      <c r="C277" s="273" t="s">
        <v>12199</v>
      </c>
      <c r="D277" s="662">
        <v>1859</v>
      </c>
      <c r="E277" s="277"/>
      <c r="F277" s="662"/>
      <c r="G277" s="278"/>
      <c r="H277" s="273">
        <v>37978</v>
      </c>
    </row>
    <row r="278" spans="2:8">
      <c r="B278" s="273" t="s">
        <v>12246</v>
      </c>
      <c r="C278" s="273" t="s">
        <v>12248</v>
      </c>
      <c r="D278" s="662">
        <v>1707</v>
      </c>
      <c r="E278" s="277"/>
      <c r="F278" s="662"/>
      <c r="G278" s="278"/>
      <c r="H278" s="273">
        <v>254365</v>
      </c>
    </row>
    <row r="279" spans="2:8">
      <c r="B279" s="273" t="s">
        <v>12307</v>
      </c>
      <c r="C279" s="273" t="s">
        <v>12309</v>
      </c>
      <c r="D279" s="662">
        <v>1761</v>
      </c>
      <c r="E279" s="277"/>
      <c r="F279" s="662"/>
      <c r="G279" s="278"/>
      <c r="H279" s="273">
        <v>181430</v>
      </c>
    </row>
    <row r="280" spans="2:8">
      <c r="B280" s="273" t="s">
        <v>11750</v>
      </c>
      <c r="C280" s="273" t="s">
        <v>11753</v>
      </c>
      <c r="D280" s="662">
        <v>2112</v>
      </c>
      <c r="E280" s="277"/>
      <c r="F280" s="662"/>
      <c r="G280" s="278"/>
      <c r="H280" s="273">
        <v>23242</v>
      </c>
    </row>
    <row r="281" spans="2:8">
      <c r="B281" s="273" t="s">
        <v>11837</v>
      </c>
      <c r="C281" s="273" t="s">
        <v>11840</v>
      </c>
      <c r="D281" s="662">
        <v>2029</v>
      </c>
      <c r="E281" s="277"/>
      <c r="F281" s="662"/>
      <c r="G281" s="278"/>
      <c r="H281" s="273">
        <v>138634</v>
      </c>
    </row>
    <row r="282" spans="2:8">
      <c r="B282" s="273" t="s">
        <v>11866</v>
      </c>
      <c r="C282" s="273" t="s">
        <v>11869</v>
      </c>
      <c r="D282" s="662">
        <v>2060</v>
      </c>
      <c r="E282" s="277"/>
      <c r="F282" s="662"/>
      <c r="G282" s="278"/>
      <c r="H282" s="273">
        <v>139996</v>
      </c>
    </row>
    <row r="283" spans="2:8">
      <c r="B283" s="273" t="s">
        <v>11903</v>
      </c>
      <c r="C283" s="273" t="s">
        <v>11906</v>
      </c>
      <c r="D283" s="662">
        <v>2065</v>
      </c>
      <c r="E283" s="277"/>
      <c r="F283" s="662"/>
      <c r="G283" s="278"/>
      <c r="H283" s="273">
        <v>74670</v>
      </c>
    </row>
    <row r="284" spans="2:8">
      <c r="B284" s="273" t="s">
        <v>11960</v>
      </c>
      <c r="C284" s="273" t="s">
        <v>11963</v>
      </c>
      <c r="D284" s="662">
        <v>2053</v>
      </c>
      <c r="E284" s="277"/>
      <c r="F284" s="662"/>
      <c r="G284" s="278"/>
      <c r="H284" s="273">
        <v>166135</v>
      </c>
    </row>
    <row r="285" spans="2:8">
      <c r="B285" s="273" t="s">
        <v>12010</v>
      </c>
      <c r="C285" s="273" t="s">
        <v>12013</v>
      </c>
      <c r="D285" s="662">
        <v>1991</v>
      </c>
      <c r="E285" s="277"/>
      <c r="F285" s="662"/>
      <c r="G285" s="278"/>
      <c r="H285" s="273">
        <v>205435</v>
      </c>
    </row>
    <row r="286" spans="2:8">
      <c r="B286" s="273" t="s">
        <v>12047</v>
      </c>
      <c r="C286" s="273" t="s">
        <v>12050</v>
      </c>
      <c r="D286" s="662">
        <v>2039</v>
      </c>
      <c r="E286" s="277"/>
      <c r="F286" s="662"/>
      <c r="G286" s="278"/>
      <c r="H286" s="273">
        <v>114629</v>
      </c>
    </row>
    <row r="287" spans="2:8">
      <c r="B287" s="273" t="s">
        <v>12099</v>
      </c>
      <c r="C287" s="273" t="s">
        <v>12102</v>
      </c>
      <c r="D287" s="662">
        <v>2051</v>
      </c>
      <c r="E287" s="277"/>
      <c r="F287" s="662"/>
      <c r="G287" s="278"/>
      <c r="H287" s="273">
        <v>178772</v>
      </c>
    </row>
    <row r="288" spans="2:8">
      <c r="B288" s="273" t="s">
        <v>12148</v>
      </c>
      <c r="C288" s="273" t="s">
        <v>12151</v>
      </c>
      <c r="D288" s="662">
        <v>2066</v>
      </c>
      <c r="E288" s="277"/>
      <c r="F288" s="662"/>
      <c r="G288" s="278"/>
      <c r="H288" s="273">
        <v>164721</v>
      </c>
    </row>
    <row r="289" spans="2:8">
      <c r="B289" s="273" t="s">
        <v>12197</v>
      </c>
      <c r="C289" s="273" t="s">
        <v>12200</v>
      </c>
      <c r="D289" s="662">
        <v>2245</v>
      </c>
      <c r="E289" s="277"/>
      <c r="F289" s="662"/>
      <c r="G289" s="278"/>
      <c r="H289" s="273">
        <v>35733</v>
      </c>
    </row>
    <row r="290" spans="2:8">
      <c r="B290" s="273" t="s">
        <v>12246</v>
      </c>
      <c r="C290" s="273" t="s">
        <v>12249</v>
      </c>
      <c r="D290" s="662">
        <v>2017</v>
      </c>
      <c r="E290" s="277"/>
      <c r="F290" s="662"/>
      <c r="G290" s="278"/>
      <c r="H290" s="273">
        <v>252348</v>
      </c>
    </row>
    <row r="291" spans="2:8">
      <c r="B291" s="273" t="s">
        <v>12307</v>
      </c>
      <c r="C291" s="273" t="s">
        <v>12310</v>
      </c>
      <c r="D291" s="662">
        <v>2055</v>
      </c>
      <c r="E291" s="277"/>
      <c r="F291" s="662"/>
      <c r="G291" s="278"/>
      <c r="H291" s="273">
        <v>179375</v>
      </c>
    </row>
    <row r="292" spans="2:8">
      <c r="B292" s="273" t="s">
        <v>11749</v>
      </c>
      <c r="C292" s="273" t="s">
        <v>892</v>
      </c>
      <c r="D292" s="662">
        <v>5000</v>
      </c>
      <c r="E292" s="277"/>
      <c r="F292" s="662"/>
      <c r="G292" s="278"/>
      <c r="H292" s="273">
        <v>28340</v>
      </c>
    </row>
    <row r="293" spans="2:8">
      <c r="B293" s="273" t="s">
        <v>11861</v>
      </c>
      <c r="C293" s="273" t="s">
        <v>892</v>
      </c>
      <c r="D293" s="662">
        <v>5000</v>
      </c>
      <c r="E293" s="277"/>
      <c r="F293" s="662"/>
      <c r="G293" s="278"/>
      <c r="H293" s="273">
        <v>136816</v>
      </c>
    </row>
    <row r="294" spans="2:8">
      <c r="B294" s="273" t="s">
        <v>11956</v>
      </c>
      <c r="C294" s="273" t="s">
        <v>892</v>
      </c>
      <c r="D294" s="662">
        <v>5000</v>
      </c>
      <c r="E294" s="277"/>
      <c r="F294" s="662"/>
      <c r="G294" s="278"/>
      <c r="H294" s="273">
        <v>93306</v>
      </c>
    </row>
    <row r="295" spans="2:8">
      <c r="B295" s="273" t="s">
        <v>12046</v>
      </c>
      <c r="C295" s="273" t="s">
        <v>892</v>
      </c>
      <c r="D295" s="662">
        <v>5000</v>
      </c>
      <c r="E295" s="277"/>
      <c r="F295" s="662"/>
      <c r="G295" s="278"/>
      <c r="H295" s="273">
        <v>119583</v>
      </c>
    </row>
    <row r="296" spans="2:8">
      <c r="B296" s="273" t="s">
        <v>12120</v>
      </c>
      <c r="C296" s="273" t="s">
        <v>892</v>
      </c>
      <c r="D296" s="662">
        <v>5000</v>
      </c>
      <c r="E296" s="277"/>
      <c r="F296" s="662"/>
      <c r="G296" s="278"/>
      <c r="H296" s="273">
        <v>85865</v>
      </c>
    </row>
    <row r="297" spans="2:8">
      <c r="B297" s="273" t="s">
        <v>12201</v>
      </c>
      <c r="C297" s="273" t="s">
        <v>892</v>
      </c>
      <c r="D297" s="662">
        <v>5000</v>
      </c>
      <c r="E297" s="277"/>
      <c r="F297" s="662"/>
      <c r="G297" s="278"/>
      <c r="H297" s="273">
        <v>44908</v>
      </c>
    </row>
    <row r="298" spans="2:8">
      <c r="B298" s="273" t="s">
        <v>12311</v>
      </c>
      <c r="C298" s="273" t="s">
        <v>892</v>
      </c>
      <c r="D298" s="662">
        <v>5000</v>
      </c>
      <c r="E298" s="277"/>
      <c r="F298" s="662"/>
      <c r="G298" s="278"/>
      <c r="H298" s="273">
        <v>174375</v>
      </c>
    </row>
    <row r="299" spans="2:8">
      <c r="B299" s="273" t="s">
        <v>11726</v>
      </c>
      <c r="C299" s="273" t="s">
        <v>11730</v>
      </c>
      <c r="D299" s="662">
        <v>26897</v>
      </c>
      <c r="E299" s="277"/>
      <c r="F299" s="662"/>
      <c r="G299" s="278"/>
      <c r="H299" s="273">
        <v>131280</v>
      </c>
    </row>
    <row r="300" spans="2:8">
      <c r="B300" s="273" t="s">
        <v>11769</v>
      </c>
      <c r="C300" s="273" t="s">
        <v>11777</v>
      </c>
      <c r="D300" s="662">
        <v>29647</v>
      </c>
      <c r="E300" s="277"/>
      <c r="F300" s="662"/>
      <c r="G300" s="278"/>
      <c r="H300" s="273">
        <v>51969</v>
      </c>
    </row>
    <row r="301" spans="2:8">
      <c r="B301" s="273" t="s">
        <v>11834</v>
      </c>
      <c r="C301" s="273" t="s">
        <v>11836</v>
      </c>
      <c r="D301" s="662">
        <v>29647</v>
      </c>
      <c r="E301" s="277"/>
      <c r="F301" s="662"/>
      <c r="G301" s="278"/>
      <c r="H301" s="273">
        <v>143602</v>
      </c>
    </row>
    <row r="302" spans="2:8">
      <c r="B302" s="273" t="s">
        <v>11886</v>
      </c>
      <c r="C302" s="273" t="s">
        <v>11888</v>
      </c>
      <c r="D302" s="662">
        <v>29647</v>
      </c>
      <c r="E302" s="277"/>
      <c r="F302" s="662"/>
      <c r="G302" s="278"/>
      <c r="H302" s="273">
        <v>87454</v>
      </c>
    </row>
    <row r="303" spans="2:8">
      <c r="B303" s="273" t="s">
        <v>11909</v>
      </c>
      <c r="C303" s="273" t="s">
        <v>11948</v>
      </c>
      <c r="D303" s="662">
        <v>29647</v>
      </c>
      <c r="E303" s="277"/>
      <c r="F303" s="662"/>
      <c r="G303" s="278"/>
      <c r="H303" s="273">
        <v>121253</v>
      </c>
    </row>
    <row r="304" spans="2:8">
      <c r="B304" s="273" t="s">
        <v>11982</v>
      </c>
      <c r="C304" s="273" t="s">
        <v>11983</v>
      </c>
      <c r="D304" s="662">
        <v>29647</v>
      </c>
      <c r="E304" s="277"/>
      <c r="F304" s="662"/>
      <c r="G304" s="278"/>
      <c r="H304" s="273">
        <v>191118</v>
      </c>
    </row>
    <row r="305" spans="2:8">
      <c r="B305" s="273" t="s">
        <v>12026</v>
      </c>
      <c r="C305" s="273" t="s">
        <v>12027</v>
      </c>
      <c r="D305" s="662">
        <v>29647</v>
      </c>
      <c r="E305" s="277"/>
      <c r="F305" s="662"/>
      <c r="G305" s="278"/>
      <c r="H305" s="273">
        <v>160218</v>
      </c>
    </row>
    <row r="306" spans="2:8">
      <c r="B306" s="273" t="s">
        <v>12067</v>
      </c>
      <c r="C306" s="273" t="s">
        <v>12072</v>
      </c>
      <c r="D306" s="662">
        <v>29647</v>
      </c>
      <c r="E306" s="277"/>
      <c r="F306" s="662"/>
      <c r="G306" s="278"/>
      <c r="H306" s="273">
        <v>118057</v>
      </c>
    </row>
    <row r="307" spans="2:8">
      <c r="B307" s="273" t="s">
        <v>12116</v>
      </c>
      <c r="C307" s="273" t="s">
        <v>12118</v>
      </c>
      <c r="D307" s="662">
        <v>29647</v>
      </c>
      <c r="E307" s="277"/>
      <c r="F307" s="662"/>
      <c r="G307" s="278"/>
      <c r="H307" s="273">
        <v>132535</v>
      </c>
    </row>
    <row r="308" spans="2:8">
      <c r="B308" s="273" t="s">
        <v>12164</v>
      </c>
      <c r="C308" s="273" t="s">
        <v>12172</v>
      </c>
      <c r="D308" s="662">
        <v>29647</v>
      </c>
      <c r="E308" s="277"/>
      <c r="F308" s="662"/>
      <c r="G308" s="278"/>
      <c r="H308" s="273">
        <v>93160</v>
      </c>
    </row>
    <row r="309" spans="2:8">
      <c r="B309" s="273" t="s">
        <v>12219</v>
      </c>
      <c r="C309" s="273" t="s">
        <v>12222</v>
      </c>
      <c r="D309" s="662">
        <v>29647</v>
      </c>
      <c r="E309" s="277"/>
      <c r="F309" s="662"/>
      <c r="G309" s="278"/>
      <c r="H309" s="273">
        <v>30846</v>
      </c>
    </row>
    <row r="310" spans="2:8">
      <c r="B310" s="273" t="s">
        <v>12275</v>
      </c>
      <c r="C310" s="273" t="s">
        <v>12280</v>
      </c>
      <c r="D310" s="662">
        <v>29647</v>
      </c>
      <c r="E310" s="277"/>
      <c r="F310" s="662"/>
      <c r="G310" s="278"/>
      <c r="H310" s="273">
        <v>321847</v>
      </c>
    </row>
    <row r="311" spans="2:8">
      <c r="B311" s="273" t="s">
        <v>11726</v>
      </c>
      <c r="C311" s="273" t="s">
        <v>11729</v>
      </c>
      <c r="D311" s="662">
        <v>18000</v>
      </c>
      <c r="E311" s="277"/>
      <c r="F311" s="662"/>
      <c r="G311" s="278"/>
      <c r="H311" s="273">
        <v>158177</v>
      </c>
    </row>
    <row r="312" spans="2:8">
      <c r="B312" s="273" t="s">
        <v>11769</v>
      </c>
      <c r="C312" s="273" t="s">
        <v>11776</v>
      </c>
      <c r="D312" s="662">
        <v>18000</v>
      </c>
      <c r="E312" s="277"/>
      <c r="F312" s="662"/>
      <c r="G312" s="278"/>
      <c r="H312" s="273">
        <v>81616</v>
      </c>
    </row>
    <row r="313" spans="2:8">
      <c r="B313" s="273" t="s">
        <v>11834</v>
      </c>
      <c r="C313" s="273" t="s">
        <v>11835</v>
      </c>
      <c r="D313" s="662">
        <v>19000</v>
      </c>
      <c r="E313" s="277"/>
      <c r="F313" s="662"/>
      <c r="G313" s="278"/>
      <c r="H313" s="273">
        <v>173249</v>
      </c>
    </row>
    <row r="314" spans="2:8">
      <c r="B314" s="273" t="s">
        <v>11886</v>
      </c>
      <c r="C314" s="273" t="s">
        <v>11887</v>
      </c>
      <c r="D314" s="662">
        <v>53000</v>
      </c>
      <c r="E314" s="277"/>
      <c r="F314" s="662"/>
      <c r="G314" s="278"/>
      <c r="H314" s="273">
        <v>117101</v>
      </c>
    </row>
    <row r="315" spans="2:8">
      <c r="B315" s="273" t="s">
        <v>12026</v>
      </c>
      <c r="C315" s="273" t="s">
        <v>12070</v>
      </c>
      <c r="D315" s="662">
        <v>18000</v>
      </c>
      <c r="E315" s="277"/>
      <c r="F315" s="662"/>
      <c r="G315" s="278"/>
      <c r="H315" s="273">
        <v>189865</v>
      </c>
    </row>
    <row r="316" spans="2:8">
      <c r="B316" s="273" t="s">
        <v>12067</v>
      </c>
      <c r="C316" s="273" t="s">
        <v>12071</v>
      </c>
      <c r="D316" s="662">
        <v>13500</v>
      </c>
      <c r="E316" s="277"/>
      <c r="F316" s="662"/>
      <c r="G316" s="278"/>
      <c r="H316" s="273">
        <v>147704</v>
      </c>
    </row>
    <row r="317" spans="2:8">
      <c r="B317" s="273" t="s">
        <v>12116</v>
      </c>
      <c r="C317" s="273" t="s">
        <v>12117</v>
      </c>
      <c r="D317" s="662">
        <v>43500</v>
      </c>
      <c r="E317" s="277"/>
      <c r="F317" s="662"/>
      <c r="G317" s="278"/>
      <c r="H317" s="273">
        <v>162182</v>
      </c>
    </row>
    <row r="318" spans="2:8">
      <c r="B318" s="273" t="s">
        <v>12164</v>
      </c>
      <c r="C318" s="273" t="s">
        <v>12171</v>
      </c>
      <c r="D318" s="662">
        <v>39800</v>
      </c>
      <c r="E318" s="277"/>
      <c r="F318" s="662"/>
      <c r="G318" s="278"/>
      <c r="H318" s="273">
        <v>122807</v>
      </c>
    </row>
    <row r="319" spans="2:8">
      <c r="B319" s="273" t="s">
        <v>12219</v>
      </c>
      <c r="C319" s="273" t="s">
        <v>12221</v>
      </c>
      <c r="D319" s="662">
        <v>7500</v>
      </c>
      <c r="E319" s="277"/>
      <c r="F319" s="662"/>
      <c r="G319" s="278"/>
      <c r="H319" s="273">
        <v>60493</v>
      </c>
    </row>
    <row r="320" spans="2:8">
      <c r="B320" s="273" t="s">
        <v>11742</v>
      </c>
      <c r="C320" s="273" t="s">
        <v>11743</v>
      </c>
      <c r="D320" s="662">
        <v>61454</v>
      </c>
      <c r="E320" s="277"/>
      <c r="F320" s="662"/>
      <c r="G320" s="278"/>
      <c r="H320" s="273">
        <v>31340</v>
      </c>
    </row>
    <row r="321" spans="2:8">
      <c r="B321" s="273" t="s">
        <v>11747</v>
      </c>
      <c r="C321" s="273" t="s">
        <v>11743</v>
      </c>
      <c r="D321" s="662">
        <v>10000</v>
      </c>
      <c r="E321" s="277" t="s">
        <v>11748</v>
      </c>
      <c r="F321" s="662"/>
      <c r="G321" s="278"/>
      <c r="H321" s="273">
        <v>33340</v>
      </c>
    </row>
    <row r="322" spans="2:8">
      <c r="B322" s="273" t="s">
        <v>11785</v>
      </c>
      <c r="C322" s="273" t="s">
        <v>11743</v>
      </c>
      <c r="D322" s="662">
        <v>10000</v>
      </c>
      <c r="E322" s="277" t="s">
        <v>11787</v>
      </c>
      <c r="F322" s="662"/>
      <c r="G322" s="278"/>
      <c r="H322" s="273">
        <v>8968</v>
      </c>
    </row>
    <row r="323" spans="2:8">
      <c r="B323" s="273" t="s">
        <v>11786</v>
      </c>
      <c r="C323" s="273" t="s">
        <v>11743</v>
      </c>
      <c r="D323" s="662">
        <v>8000</v>
      </c>
      <c r="E323" s="277" t="s">
        <v>11788</v>
      </c>
      <c r="F323" s="662"/>
      <c r="G323" s="278"/>
      <c r="H323" s="273">
        <v>968</v>
      </c>
    </row>
    <row r="324" spans="2:8">
      <c r="B324" s="273" t="s">
        <v>11808</v>
      </c>
      <c r="C324" s="273" t="s">
        <v>11743</v>
      </c>
      <c r="D324" s="662">
        <v>2000</v>
      </c>
      <c r="E324" s="277" t="s">
        <v>11811</v>
      </c>
      <c r="F324" s="662"/>
      <c r="G324" s="278"/>
      <c r="H324" s="273">
        <v>172249</v>
      </c>
    </row>
    <row r="325" spans="2:8">
      <c r="B325" s="273" t="s">
        <v>11808</v>
      </c>
      <c r="C325" s="273" t="s">
        <v>11812</v>
      </c>
      <c r="D325" s="662">
        <v>61454</v>
      </c>
      <c r="E325" s="277"/>
      <c r="F325" s="662"/>
      <c r="G325" s="278"/>
      <c r="H325" s="273">
        <v>110795</v>
      </c>
    </row>
    <row r="326" spans="2:8">
      <c r="B326" s="273" t="s">
        <v>11844</v>
      </c>
      <c r="C326" s="273" t="s">
        <v>11847</v>
      </c>
      <c r="D326" s="662">
        <v>61454</v>
      </c>
      <c r="E326" s="277"/>
      <c r="F326" s="662"/>
      <c r="G326" s="278"/>
      <c r="H326" s="273">
        <v>68270</v>
      </c>
    </row>
    <row r="327" spans="2:8">
      <c r="B327" s="273" t="s">
        <v>11886</v>
      </c>
      <c r="C327" s="273" t="s">
        <v>11889</v>
      </c>
      <c r="D327" s="662">
        <v>61454</v>
      </c>
      <c r="E327" s="277"/>
      <c r="F327" s="662"/>
      <c r="G327" s="278"/>
      <c r="H327" s="273">
        <v>26000</v>
      </c>
    </row>
    <row r="328" spans="2:8">
      <c r="B328" s="273" t="s">
        <v>11912</v>
      </c>
      <c r="C328" s="273" t="s">
        <v>11951</v>
      </c>
      <c r="D328" s="662">
        <v>61454</v>
      </c>
      <c r="E328" s="277"/>
      <c r="F328" s="662"/>
      <c r="G328" s="278"/>
      <c r="H328" s="273">
        <v>51160</v>
      </c>
    </row>
    <row r="329" spans="2:8">
      <c r="B329" s="273" t="s">
        <v>11982</v>
      </c>
      <c r="C329" s="273" t="s">
        <v>11984</v>
      </c>
      <c r="D329" s="662">
        <v>61454</v>
      </c>
      <c r="E329" s="277"/>
      <c r="F329" s="662"/>
      <c r="G329" s="278"/>
      <c r="H329" s="273">
        <v>129664</v>
      </c>
    </row>
    <row r="330" spans="2:8">
      <c r="B330" s="273" t="s">
        <v>12026</v>
      </c>
      <c r="C330" s="273" t="s">
        <v>12028</v>
      </c>
      <c r="D330" s="662">
        <v>61454</v>
      </c>
      <c r="E330" s="277"/>
      <c r="F330" s="662"/>
      <c r="G330" s="278"/>
      <c r="H330" s="273">
        <v>98764</v>
      </c>
    </row>
    <row r="331" spans="2:8">
      <c r="B331" s="273" t="s">
        <v>12067</v>
      </c>
      <c r="C331" s="273" t="s">
        <v>12073</v>
      </c>
      <c r="D331" s="662">
        <v>61454</v>
      </c>
      <c r="E331" s="277"/>
      <c r="F331" s="662"/>
      <c r="G331" s="278"/>
      <c r="H331" s="273">
        <v>56603</v>
      </c>
    </row>
    <row r="332" spans="2:8">
      <c r="B332" s="273" t="s">
        <v>12120</v>
      </c>
      <c r="C332" s="273" t="s">
        <v>12121</v>
      </c>
      <c r="D332" s="662">
        <v>41454</v>
      </c>
      <c r="E332" s="277"/>
      <c r="F332" s="662"/>
      <c r="G332" s="278"/>
      <c r="H332" s="273">
        <v>44411</v>
      </c>
    </row>
    <row r="333" spans="2:8">
      <c r="B333" s="273" t="s">
        <v>12140</v>
      </c>
      <c r="C333" s="273" t="s">
        <v>12121</v>
      </c>
      <c r="D333" s="662">
        <v>20000</v>
      </c>
      <c r="E333" s="277"/>
      <c r="F333" s="662"/>
      <c r="G333" s="278"/>
      <c r="H333" s="273">
        <v>155518</v>
      </c>
    </row>
    <row r="334" spans="2:8">
      <c r="B334" s="273" t="s">
        <v>12187</v>
      </c>
      <c r="C334" s="273" t="s">
        <v>12188</v>
      </c>
      <c r="D334" s="662">
        <v>61454</v>
      </c>
      <c r="E334" s="277"/>
      <c r="F334" s="662"/>
      <c r="G334" s="278"/>
      <c r="H334" s="273">
        <v>23899</v>
      </c>
    </row>
    <row r="335" spans="2:8">
      <c r="B335" s="273" t="s">
        <v>12246</v>
      </c>
      <c r="C335" s="273" t="s">
        <v>12250</v>
      </c>
      <c r="D335" s="662">
        <v>31454</v>
      </c>
      <c r="E335" s="277"/>
      <c r="F335" s="662"/>
      <c r="G335" s="278"/>
      <c r="H335" s="273">
        <v>220894</v>
      </c>
    </row>
    <row r="336" spans="2:8">
      <c r="B336" s="273" t="s">
        <v>12275</v>
      </c>
      <c r="C336" s="273" t="s">
        <v>12250</v>
      </c>
      <c r="D336" s="662">
        <v>30000</v>
      </c>
      <c r="E336" s="277"/>
      <c r="F336" s="662"/>
      <c r="G336" s="278"/>
      <c r="H336" s="273">
        <v>291847</v>
      </c>
    </row>
    <row r="337" spans="2:14">
      <c r="B337" s="273" t="s">
        <v>12275</v>
      </c>
      <c r="C337" s="273" t="s">
        <v>12281</v>
      </c>
      <c r="D337" s="662">
        <v>61454</v>
      </c>
      <c r="E337" s="277"/>
      <c r="F337" s="662"/>
      <c r="G337" s="278"/>
      <c r="H337" s="273">
        <v>115872</v>
      </c>
    </row>
    <row r="338" spans="2:14">
      <c r="B338" s="273" t="s">
        <v>11841</v>
      </c>
      <c r="C338" s="273" t="s">
        <v>12174</v>
      </c>
      <c r="D338" s="662"/>
      <c r="E338" s="277"/>
      <c r="F338" s="664">
        <v>3150</v>
      </c>
      <c r="G338" s="278" t="s">
        <v>12313</v>
      </c>
      <c r="H338" s="273">
        <v>113344</v>
      </c>
    </row>
    <row r="339" spans="2:14">
      <c r="B339" s="273" t="s">
        <v>12173</v>
      </c>
      <c r="C339" s="273" t="s">
        <v>12174</v>
      </c>
      <c r="D339" s="662">
        <v>50000</v>
      </c>
      <c r="E339" s="277" t="s">
        <v>12175</v>
      </c>
      <c r="F339" s="662"/>
      <c r="G339" s="278"/>
      <c r="H339" s="273">
        <v>43160</v>
      </c>
    </row>
    <row r="340" spans="2:14">
      <c r="B340" s="273" t="s">
        <v>12228</v>
      </c>
      <c r="C340" s="273" t="s">
        <v>12174</v>
      </c>
      <c r="D340" s="662">
        <v>60000</v>
      </c>
      <c r="E340" s="277" t="s">
        <v>12175</v>
      </c>
      <c r="F340" s="662"/>
      <c r="G340" s="278"/>
      <c r="H340" s="273">
        <v>15254</v>
      </c>
    </row>
    <row r="341" spans="2:14">
      <c r="B341" s="273" t="s">
        <v>12275</v>
      </c>
      <c r="C341" s="273" t="s">
        <v>12174</v>
      </c>
      <c r="D341" s="662">
        <v>3832</v>
      </c>
      <c r="E341" s="277" t="s">
        <v>12282</v>
      </c>
      <c r="F341" s="662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11696</v>
      </c>
      <c r="C354" s="273" t="s">
        <v>11707</v>
      </c>
      <c r="F354" s="273">
        <v>13230</v>
      </c>
      <c r="G354" s="273" t="s">
        <v>11708</v>
      </c>
      <c r="H354" s="273">
        <v>14403</v>
      </c>
    </row>
    <row r="355" spans="1:8">
      <c r="B355" s="275" t="s">
        <v>11697</v>
      </c>
      <c r="C355" s="273" t="s">
        <v>11707</v>
      </c>
      <c r="D355" s="273">
        <v>14000</v>
      </c>
      <c r="E355" s="273" t="s">
        <v>11709</v>
      </c>
      <c r="F355" s="659"/>
      <c r="H355" s="273">
        <v>403</v>
      </c>
    </row>
    <row r="356" spans="1:8">
      <c r="B356" s="275" t="s">
        <v>11698</v>
      </c>
      <c r="C356" s="273" t="s">
        <v>11710</v>
      </c>
      <c r="F356" s="659">
        <v>1</v>
      </c>
      <c r="H356" s="273">
        <v>404</v>
      </c>
    </row>
    <row r="357" spans="1:8">
      <c r="B357" s="275" t="s">
        <v>11700</v>
      </c>
      <c r="C357" s="273" t="s">
        <v>11707</v>
      </c>
      <c r="F357" s="659">
        <v>13230</v>
      </c>
      <c r="G357" s="273" t="s">
        <v>11715</v>
      </c>
      <c r="H357" s="273">
        <v>13634</v>
      </c>
    </row>
    <row r="358" spans="1:8">
      <c r="B358" s="275" t="s">
        <v>11702</v>
      </c>
      <c r="C358" s="273" t="s">
        <v>11712</v>
      </c>
      <c r="D358" s="273">
        <v>13502</v>
      </c>
      <c r="E358" s="273" t="s">
        <v>11713</v>
      </c>
      <c r="F358" s="659"/>
      <c r="H358" s="273">
        <v>132</v>
      </c>
    </row>
    <row r="359" spans="1:8">
      <c r="B359" s="275" t="s">
        <v>11704</v>
      </c>
      <c r="C359" s="273" t="s">
        <v>11707</v>
      </c>
      <c r="F359" s="659">
        <v>13230</v>
      </c>
      <c r="G359" s="273" t="s">
        <v>11711</v>
      </c>
      <c r="H359" s="273">
        <v>13362</v>
      </c>
    </row>
    <row r="360" spans="1:8">
      <c r="B360" s="275" t="s">
        <v>11705</v>
      </c>
      <c r="C360" s="273" t="s">
        <v>11714</v>
      </c>
      <c r="D360" s="273">
        <v>10670</v>
      </c>
      <c r="F360" s="660"/>
      <c r="H360" s="273">
        <v>2692</v>
      </c>
    </row>
    <row r="361" spans="1:8">
      <c r="B361" s="275" t="s">
        <v>11706</v>
      </c>
      <c r="C361" s="273" t="s">
        <v>11710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11695</v>
      </c>
      <c r="H374" s="273">
        <v>2386</v>
      </c>
    </row>
    <row r="375" spans="1:14">
      <c r="C375" s="565"/>
      <c r="G375" s="334"/>
    </row>
    <row r="377" spans="1:14">
      <c r="C377" s="565"/>
      <c r="G377" s="334"/>
    </row>
    <row r="379" spans="1:14">
      <c r="C379" s="565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11695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3"/>
  <sheetViews>
    <sheetView topLeftCell="B1" zoomScaleNormal="100" workbookViewId="0">
      <pane ySplit="4" topLeftCell="A66" activePane="bottomLeft" state="frozen"/>
      <selection activeCell="F179" sqref="F179"/>
      <selection pane="bottomLeft" activeCell="F195" sqref="F75:F195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SUM(D5:D336)</f>
        <v>2798292</v>
      </c>
      <c r="F3" s="273">
        <f>SUM(F5:F336)</f>
        <v>2642258</v>
      </c>
      <c r="G3" s="273">
        <f>H3+F3-D3</f>
        <v>18341</v>
      </c>
      <c r="H3" s="273">
        <v>174375</v>
      </c>
    </row>
    <row r="4" spans="1:14" s="276" customFormat="1" ht="3" customHeight="1"/>
    <row r="5" spans="1:14">
      <c r="B5" s="273" t="s">
        <v>13056</v>
      </c>
      <c r="C5" s="273" t="s">
        <v>13057</v>
      </c>
      <c r="D5" s="662">
        <v>34335</v>
      </c>
      <c r="E5" s="277"/>
      <c r="F5" s="662"/>
      <c r="G5" s="278"/>
      <c r="H5" s="273">
        <v>39414</v>
      </c>
    </row>
    <row r="6" spans="1:14">
      <c r="B6" s="273" t="s">
        <v>12907</v>
      </c>
      <c r="C6" s="273" t="s">
        <v>13058</v>
      </c>
      <c r="D6" s="662">
        <v>17387</v>
      </c>
      <c r="E6" s="277"/>
      <c r="F6" s="662"/>
      <c r="G6" s="278"/>
      <c r="H6" s="273">
        <v>55372</v>
      </c>
    </row>
    <row r="7" spans="1:14">
      <c r="B7" s="273" t="s">
        <v>13190</v>
      </c>
      <c r="C7" s="273" t="s">
        <v>13059</v>
      </c>
      <c r="D7" s="662">
        <v>5569</v>
      </c>
      <c r="E7" s="277"/>
      <c r="F7" s="662"/>
      <c r="G7" s="278"/>
      <c r="H7" s="273">
        <v>61691</v>
      </c>
    </row>
    <row r="8" spans="1:14">
      <c r="B8" s="273" t="s">
        <v>13282</v>
      </c>
      <c r="C8" s="273" t="s">
        <v>13060</v>
      </c>
      <c r="D8" s="662">
        <v>23835</v>
      </c>
      <c r="E8" s="277"/>
      <c r="F8" s="662"/>
      <c r="G8" s="278"/>
      <c r="H8" s="273">
        <v>63628</v>
      </c>
    </row>
    <row r="9" spans="1:14">
      <c r="B9" s="273" t="s">
        <v>17638</v>
      </c>
      <c r="C9" s="273" t="s">
        <v>13061</v>
      </c>
      <c r="D9" s="662">
        <v>19517</v>
      </c>
      <c r="E9" s="277"/>
      <c r="F9" s="662"/>
      <c r="G9" s="278"/>
      <c r="H9" s="273">
        <v>38851</v>
      </c>
    </row>
    <row r="10" spans="1:14">
      <c r="B10" s="273" t="s">
        <v>17727</v>
      </c>
      <c r="C10" s="273" t="s">
        <v>17728</v>
      </c>
      <c r="D10" s="662">
        <v>10725</v>
      </c>
      <c r="E10" s="277"/>
      <c r="F10" s="662"/>
      <c r="G10" s="278"/>
      <c r="H10" s="273">
        <v>20524</v>
      </c>
    </row>
    <row r="11" spans="1:14">
      <c r="B11" s="273" t="s">
        <v>13094</v>
      </c>
      <c r="C11" s="273" t="s">
        <v>13095</v>
      </c>
      <c r="D11" s="662">
        <v>15090</v>
      </c>
      <c r="E11" s="277" t="s">
        <v>5018</v>
      </c>
      <c r="F11" s="662"/>
      <c r="G11" s="294"/>
      <c r="H11" s="273">
        <v>69141</v>
      </c>
    </row>
    <row r="12" spans="1:14">
      <c r="B12" s="273" t="s">
        <v>13096</v>
      </c>
      <c r="C12" s="273" t="s">
        <v>13097</v>
      </c>
      <c r="D12" s="662">
        <v>476</v>
      </c>
      <c r="E12" s="277" t="s">
        <v>5019</v>
      </c>
      <c r="F12" s="662"/>
      <c r="G12" s="294"/>
      <c r="H12" s="273">
        <v>7211</v>
      </c>
    </row>
    <row r="13" spans="1:14">
      <c r="B13" s="273" t="s">
        <v>13138</v>
      </c>
      <c r="C13" s="273" t="s">
        <v>13139</v>
      </c>
      <c r="D13" s="662">
        <v>400</v>
      </c>
      <c r="E13" s="277" t="s">
        <v>5019</v>
      </c>
      <c r="F13" s="662"/>
      <c r="G13" s="294"/>
      <c r="H13" s="273">
        <v>72759</v>
      </c>
    </row>
    <row r="14" spans="1:14">
      <c r="B14" s="273" t="s">
        <v>13177</v>
      </c>
      <c r="C14" s="273" t="s">
        <v>13178</v>
      </c>
      <c r="D14" s="662">
        <v>9375</v>
      </c>
      <c r="E14" s="277" t="s">
        <v>5019</v>
      </c>
      <c r="F14" s="662"/>
      <c r="G14" s="294"/>
      <c r="H14" s="273">
        <v>189212</v>
      </c>
    </row>
    <row r="15" spans="1:14">
      <c r="B15" s="273" t="s">
        <v>13221</v>
      </c>
      <c r="C15" s="273" t="s">
        <v>13250</v>
      </c>
      <c r="D15" s="662">
        <v>36441</v>
      </c>
      <c r="E15" s="277" t="s">
        <v>13251</v>
      </c>
      <c r="F15" s="662"/>
      <c r="G15" s="294"/>
      <c r="H15" s="273">
        <v>71777</v>
      </c>
    </row>
    <row r="16" spans="1:14">
      <c r="B16" s="273" t="s">
        <v>13273</v>
      </c>
      <c r="C16" s="273" t="s">
        <v>13276</v>
      </c>
      <c r="D16" s="662">
        <v>16602</v>
      </c>
      <c r="E16" s="277" t="s">
        <v>5018</v>
      </c>
      <c r="F16" s="662"/>
      <c r="G16" s="294"/>
      <c r="H16" s="273">
        <v>67503</v>
      </c>
    </row>
    <row r="17" spans="2:8">
      <c r="B17" s="273" t="s">
        <v>13273</v>
      </c>
      <c r="C17" s="273" t="s">
        <v>13277</v>
      </c>
      <c r="D17" s="662">
        <v>800</v>
      </c>
      <c r="E17" s="277" t="s">
        <v>5019</v>
      </c>
      <c r="F17" s="662"/>
      <c r="G17" s="294"/>
      <c r="H17" s="273">
        <v>66703</v>
      </c>
    </row>
    <row r="18" spans="2:8">
      <c r="B18" s="273" t="s">
        <v>13311</v>
      </c>
      <c r="C18" s="273" t="s">
        <v>13312</v>
      </c>
      <c r="D18" s="662">
        <v>11285</v>
      </c>
      <c r="E18" s="277" t="s">
        <v>13313</v>
      </c>
      <c r="F18" s="662"/>
      <c r="G18" s="294"/>
      <c r="H18" s="273">
        <v>8299</v>
      </c>
    </row>
    <row r="19" spans="2:8">
      <c r="B19" s="273" t="s">
        <v>17622</v>
      </c>
      <c r="C19" s="273" t="s">
        <v>13312</v>
      </c>
      <c r="D19" s="662">
        <v>10000</v>
      </c>
      <c r="E19" s="277" t="s">
        <v>17624</v>
      </c>
      <c r="F19" s="662"/>
      <c r="G19" s="294"/>
      <c r="H19" s="273">
        <v>26582</v>
      </c>
    </row>
    <row r="20" spans="2:8">
      <c r="B20" s="273" t="s">
        <v>17633</v>
      </c>
      <c r="C20" s="273" t="s">
        <v>17634</v>
      </c>
      <c r="D20" s="662">
        <v>2148</v>
      </c>
      <c r="E20" s="277" t="s">
        <v>17635</v>
      </c>
      <c r="F20" s="662"/>
      <c r="G20" s="294"/>
      <c r="H20" s="273">
        <v>53958</v>
      </c>
    </row>
    <row r="21" spans="2:8">
      <c r="B21" s="273" t="s">
        <v>17692</v>
      </c>
      <c r="C21" s="273" t="s">
        <v>17693</v>
      </c>
      <c r="D21" s="662">
        <v>317</v>
      </c>
      <c r="E21" s="277" t="s">
        <v>17695</v>
      </c>
      <c r="F21" s="662"/>
      <c r="G21" s="294"/>
      <c r="H21" s="273">
        <v>58255</v>
      </c>
    </row>
    <row r="22" spans="2:8">
      <c r="B22" s="273" t="s">
        <v>17694</v>
      </c>
      <c r="C22" s="273" t="s">
        <v>17693</v>
      </c>
      <c r="D22" s="662">
        <v>283</v>
      </c>
      <c r="E22" s="277" t="s">
        <v>17696</v>
      </c>
      <c r="F22" s="662"/>
      <c r="G22" s="294"/>
      <c r="H22" s="273">
        <v>57972</v>
      </c>
    </row>
    <row r="23" spans="2:8">
      <c r="B23" s="273" t="s">
        <v>17733</v>
      </c>
      <c r="C23" s="273" t="s">
        <v>17734</v>
      </c>
      <c r="D23" s="662">
        <v>23342</v>
      </c>
      <c r="E23" s="277" t="s">
        <v>17624</v>
      </c>
      <c r="F23" s="662"/>
      <c r="G23" s="294"/>
      <c r="H23" s="273">
        <v>94218</v>
      </c>
    </row>
    <row r="24" spans="2:8">
      <c r="B24" s="273" t="s">
        <v>17774</v>
      </c>
      <c r="C24" s="273" t="s">
        <v>17775</v>
      </c>
      <c r="D24" s="662">
        <v>4988</v>
      </c>
      <c r="E24" s="277" t="s">
        <v>17776</v>
      </c>
      <c r="F24" s="662"/>
      <c r="G24" s="294"/>
      <c r="H24" s="273">
        <v>191585</v>
      </c>
    </row>
    <row r="25" spans="2:8">
      <c r="B25" s="273" t="s">
        <v>12909</v>
      </c>
      <c r="C25" s="273" t="s">
        <v>3484</v>
      </c>
      <c r="D25" s="662"/>
      <c r="E25" s="277"/>
      <c r="F25" s="662">
        <v>58</v>
      </c>
      <c r="G25" s="278"/>
      <c r="H25" s="273">
        <v>136791</v>
      </c>
    </row>
    <row r="26" spans="2:8">
      <c r="B26" s="273" t="s">
        <v>17798</v>
      </c>
      <c r="C26" s="273" t="s">
        <v>3484</v>
      </c>
      <c r="D26" s="662"/>
      <c r="E26" s="277"/>
      <c r="F26" s="662">
        <v>50</v>
      </c>
      <c r="G26" s="278"/>
      <c r="H26" s="273">
        <v>95286</v>
      </c>
    </row>
    <row r="27" spans="2:8">
      <c r="B27" s="273" t="s">
        <v>12926</v>
      </c>
      <c r="C27" s="273" t="s">
        <v>12937</v>
      </c>
      <c r="D27" s="662">
        <v>20000</v>
      </c>
      <c r="E27" s="277"/>
      <c r="F27" s="662"/>
      <c r="G27" s="278"/>
      <c r="H27" s="273">
        <v>210130</v>
      </c>
    </row>
    <row r="28" spans="2:8">
      <c r="B28" s="273" t="s">
        <v>13081</v>
      </c>
      <c r="C28" s="273" t="s">
        <v>12938</v>
      </c>
      <c r="D28" s="662">
        <v>20000</v>
      </c>
      <c r="E28" s="277"/>
      <c r="F28" s="662"/>
      <c r="G28" s="278"/>
      <c r="H28" s="273">
        <v>125878</v>
      </c>
    </row>
    <row r="29" spans="2:8">
      <c r="B29" s="273" t="s">
        <v>13115</v>
      </c>
      <c r="C29" s="273" t="s">
        <v>12939</v>
      </c>
      <c r="D29" s="662">
        <v>20000</v>
      </c>
      <c r="E29" s="277"/>
      <c r="F29" s="662"/>
      <c r="G29" s="278"/>
      <c r="H29" s="273">
        <v>149297</v>
      </c>
    </row>
    <row r="30" spans="2:8">
      <c r="B30" s="273" t="s">
        <v>13165</v>
      </c>
      <c r="C30" s="273" t="s">
        <v>12940</v>
      </c>
      <c r="D30" s="662">
        <v>20000</v>
      </c>
      <c r="E30" s="277"/>
      <c r="F30" s="662"/>
      <c r="G30" s="278"/>
      <c r="H30" s="273">
        <v>314126</v>
      </c>
    </row>
    <row r="31" spans="2:8">
      <c r="B31" s="273" t="s">
        <v>13187</v>
      </c>
      <c r="C31" s="273" t="s">
        <v>12941</v>
      </c>
      <c r="D31" s="662">
        <v>20010</v>
      </c>
      <c r="E31" s="277" t="s">
        <v>13188</v>
      </c>
      <c r="F31" s="662"/>
      <c r="G31" s="278"/>
      <c r="H31" s="273">
        <v>158631</v>
      </c>
    </row>
    <row r="32" spans="2:8">
      <c r="B32" s="273" t="s">
        <v>13219</v>
      </c>
      <c r="C32" s="273" t="s">
        <v>12942</v>
      </c>
      <c r="D32" s="662">
        <v>20010</v>
      </c>
      <c r="E32" s="277"/>
      <c r="F32" s="662"/>
      <c r="G32" s="278"/>
      <c r="H32" s="273">
        <v>147440</v>
      </c>
    </row>
    <row r="33" spans="2:8">
      <c r="B33" s="273" t="s">
        <v>13262</v>
      </c>
      <c r="C33" s="273" t="s">
        <v>12943</v>
      </c>
      <c r="D33" s="662">
        <v>20010</v>
      </c>
      <c r="E33" s="277"/>
      <c r="F33" s="662"/>
      <c r="G33" s="278"/>
      <c r="H33" s="273">
        <v>152889</v>
      </c>
    </row>
    <row r="34" spans="2:8">
      <c r="B34" s="273" t="s">
        <v>13308</v>
      </c>
      <c r="C34" s="273" t="s">
        <v>12944</v>
      </c>
      <c r="D34" s="662">
        <v>20010</v>
      </c>
      <c r="E34" s="277"/>
      <c r="F34" s="662"/>
      <c r="G34" s="278"/>
      <c r="H34" s="273">
        <v>128685</v>
      </c>
    </row>
    <row r="35" spans="2:8">
      <c r="B35" s="273" t="s">
        <v>17627</v>
      </c>
      <c r="C35" s="273" t="s">
        <v>12945</v>
      </c>
      <c r="D35" s="662">
        <v>20010</v>
      </c>
      <c r="E35" s="277"/>
      <c r="F35" s="662"/>
      <c r="G35" s="278"/>
      <c r="H35" s="273">
        <v>133220</v>
      </c>
    </row>
    <row r="36" spans="2:8">
      <c r="B36" s="273" t="s">
        <v>17688</v>
      </c>
      <c r="C36" s="273" t="s">
        <v>12946</v>
      </c>
      <c r="D36" s="662">
        <v>20010</v>
      </c>
      <c r="E36" s="277"/>
      <c r="F36" s="662"/>
      <c r="G36" s="278"/>
      <c r="H36" s="273">
        <v>270257</v>
      </c>
    </row>
    <row r="37" spans="2:8">
      <c r="B37" s="273" t="s">
        <v>17722</v>
      </c>
      <c r="C37" s="273" t="s">
        <v>12947</v>
      </c>
      <c r="D37" s="662">
        <v>20010</v>
      </c>
      <c r="E37" s="277"/>
      <c r="F37" s="662"/>
      <c r="G37" s="278"/>
      <c r="H37" s="273">
        <v>109529</v>
      </c>
    </row>
    <row r="38" spans="2:8">
      <c r="B38" s="273" t="s">
        <v>17769</v>
      </c>
      <c r="C38" s="273" t="s">
        <v>12948</v>
      </c>
      <c r="D38" s="662">
        <v>20010</v>
      </c>
      <c r="E38" s="277"/>
      <c r="F38" s="662"/>
      <c r="G38" s="278"/>
      <c r="H38" s="273">
        <v>290474</v>
      </c>
    </row>
    <row r="39" spans="2:8">
      <c r="B39" s="273" t="s">
        <v>17803</v>
      </c>
      <c r="C39" s="273" t="s">
        <v>12961</v>
      </c>
      <c r="D39" s="662">
        <v>6268</v>
      </c>
      <c r="E39" s="277"/>
      <c r="F39" s="662"/>
      <c r="G39" s="278"/>
      <c r="H39" s="273">
        <v>203862</v>
      </c>
    </row>
    <row r="40" spans="2:8">
      <c r="B40" s="273" t="s">
        <v>13081</v>
      </c>
      <c r="C40" s="273" t="s">
        <v>12962</v>
      </c>
      <c r="D40" s="662">
        <v>6268</v>
      </c>
      <c r="E40" s="277"/>
      <c r="F40" s="662"/>
      <c r="G40" s="278"/>
      <c r="H40" s="273">
        <v>145878</v>
      </c>
    </row>
    <row r="41" spans="2:8">
      <c r="B41" s="273" t="s">
        <v>13131</v>
      </c>
      <c r="C41" s="273" t="s">
        <v>12963</v>
      </c>
      <c r="D41" s="662">
        <v>6660</v>
      </c>
      <c r="E41" s="277"/>
      <c r="F41" s="662"/>
      <c r="G41" s="278"/>
      <c r="H41" s="273">
        <v>172562</v>
      </c>
    </row>
    <row r="42" spans="2:8">
      <c r="B42" s="273" t="s">
        <v>13175</v>
      </c>
      <c r="C42" s="273" t="s">
        <v>12964</v>
      </c>
      <c r="D42" s="662">
        <v>6660</v>
      </c>
      <c r="E42" s="277"/>
      <c r="F42" s="662"/>
      <c r="G42" s="278"/>
      <c r="H42" s="273">
        <v>307466</v>
      </c>
    </row>
    <row r="43" spans="2:8">
      <c r="B43" s="273" t="s">
        <v>13187</v>
      </c>
      <c r="C43" s="273" t="s">
        <v>12965</v>
      </c>
      <c r="D43" s="662">
        <v>6660</v>
      </c>
      <c r="E43" s="277"/>
      <c r="F43" s="662"/>
      <c r="G43" s="278"/>
      <c r="H43" s="273">
        <v>178641</v>
      </c>
    </row>
    <row r="44" spans="2:8">
      <c r="B44" s="273" t="s">
        <v>13245</v>
      </c>
      <c r="C44" s="273" t="s">
        <v>12966</v>
      </c>
      <c r="D44" s="662">
        <v>6660</v>
      </c>
      <c r="E44" s="277"/>
      <c r="F44" s="662"/>
      <c r="G44" s="278"/>
      <c r="H44" s="273">
        <v>171728</v>
      </c>
    </row>
    <row r="45" spans="2:8">
      <c r="B45" s="273" t="s">
        <v>13272</v>
      </c>
      <c r="C45" s="273" t="s">
        <v>12967</v>
      </c>
      <c r="D45" s="662">
        <v>6660</v>
      </c>
      <c r="E45" s="277"/>
      <c r="F45" s="662"/>
      <c r="G45" s="278"/>
      <c r="H45" s="273">
        <v>201984</v>
      </c>
    </row>
    <row r="46" spans="2:8">
      <c r="B46" s="273" t="s">
        <v>13307</v>
      </c>
      <c r="C46" s="273" t="s">
        <v>12968</v>
      </c>
      <c r="D46" s="662">
        <v>6660</v>
      </c>
      <c r="E46" s="277"/>
      <c r="F46" s="662"/>
      <c r="G46" s="278"/>
      <c r="H46" s="273">
        <v>148695</v>
      </c>
    </row>
    <row r="47" spans="2:8">
      <c r="B47" s="273" t="s">
        <v>17628</v>
      </c>
      <c r="C47" s="273" t="s">
        <v>12969</v>
      </c>
      <c r="D47" s="662">
        <v>6660</v>
      </c>
      <c r="E47" s="277"/>
      <c r="F47" s="662"/>
      <c r="G47" s="278"/>
      <c r="H47" s="273">
        <v>126560</v>
      </c>
    </row>
    <row r="48" spans="2:8">
      <c r="B48" s="273" t="s">
        <v>17687</v>
      </c>
      <c r="C48" s="273" t="s">
        <v>12970</v>
      </c>
      <c r="D48" s="662">
        <v>6660</v>
      </c>
      <c r="E48" s="277"/>
      <c r="F48" s="662"/>
      <c r="G48" s="278"/>
      <c r="H48" s="273">
        <v>294545</v>
      </c>
    </row>
    <row r="49" spans="2:8">
      <c r="B49" s="273" t="s">
        <v>17720</v>
      </c>
      <c r="C49" s="273" t="s">
        <v>12971</v>
      </c>
      <c r="D49" s="662">
        <v>6660</v>
      </c>
      <c r="E49" s="277"/>
      <c r="F49" s="662"/>
      <c r="G49" s="278"/>
      <c r="H49" s="273">
        <v>133817</v>
      </c>
    </row>
    <row r="50" spans="2:8">
      <c r="B50" s="273" t="s">
        <v>17770</v>
      </c>
      <c r="C50" s="273" t="s">
        <v>12972</v>
      </c>
      <c r="D50" s="662">
        <v>10693</v>
      </c>
      <c r="E50" s="277"/>
      <c r="F50" s="662"/>
      <c r="G50" s="278"/>
      <c r="H50" s="273">
        <v>279781</v>
      </c>
    </row>
    <row r="51" spans="2:8">
      <c r="B51" s="273" t="s">
        <v>13091</v>
      </c>
      <c r="C51" s="273" t="s">
        <v>12973</v>
      </c>
      <c r="D51" s="662">
        <v>4212</v>
      </c>
      <c r="E51" s="277"/>
      <c r="F51" s="662"/>
      <c r="G51" s="278"/>
      <c r="H51" s="273">
        <v>199650</v>
      </c>
    </row>
    <row r="52" spans="2:8">
      <c r="B52" s="273" t="s">
        <v>13081</v>
      </c>
      <c r="C52" s="273" t="s">
        <v>12974</v>
      </c>
      <c r="D52" s="662">
        <v>4212</v>
      </c>
      <c r="E52" s="277"/>
      <c r="F52" s="662"/>
      <c r="G52" s="278"/>
      <c r="H52" s="273">
        <v>152146</v>
      </c>
    </row>
    <row r="53" spans="2:8">
      <c r="B53" s="273" t="s">
        <v>13131</v>
      </c>
      <c r="C53" s="273" t="s">
        <v>12975</v>
      </c>
      <c r="D53" s="662">
        <v>4212</v>
      </c>
      <c r="E53" s="277"/>
      <c r="F53" s="662"/>
      <c r="G53" s="278"/>
      <c r="H53" s="273">
        <v>168350</v>
      </c>
    </row>
    <row r="54" spans="2:8">
      <c r="B54" s="273" t="s">
        <v>13175</v>
      </c>
      <c r="C54" s="273" t="s">
        <v>12976</v>
      </c>
      <c r="D54" s="662">
        <v>4278</v>
      </c>
      <c r="E54" s="277"/>
      <c r="F54" s="662"/>
      <c r="G54" s="278"/>
      <c r="H54" s="273">
        <v>303188</v>
      </c>
    </row>
    <row r="55" spans="2:8">
      <c r="B55" s="273" t="s">
        <v>13186</v>
      </c>
      <c r="C55" s="273" t="s">
        <v>12977</v>
      </c>
      <c r="D55" s="662">
        <v>4278</v>
      </c>
      <c r="E55" s="277"/>
      <c r="F55" s="662"/>
      <c r="G55" s="278"/>
      <c r="H55" s="273">
        <v>185301</v>
      </c>
    </row>
    <row r="56" spans="2:8">
      <c r="B56" s="273" t="s">
        <v>13245</v>
      </c>
      <c r="C56" s="273" t="s">
        <v>12978</v>
      </c>
      <c r="D56" s="662">
        <v>4278</v>
      </c>
      <c r="E56" s="277"/>
      <c r="F56" s="662"/>
      <c r="G56" s="278"/>
      <c r="H56" s="273">
        <v>167450</v>
      </c>
    </row>
    <row r="57" spans="2:8">
      <c r="B57" s="273" t="s">
        <v>13272</v>
      </c>
      <c r="C57" s="273" t="s">
        <v>12979</v>
      </c>
      <c r="D57" s="662">
        <v>4278</v>
      </c>
      <c r="E57" s="277"/>
      <c r="F57" s="662"/>
      <c r="G57" s="278"/>
      <c r="H57" s="273">
        <v>197706</v>
      </c>
    </row>
    <row r="58" spans="2:8">
      <c r="B58" s="273" t="s">
        <v>13307</v>
      </c>
      <c r="C58" s="273" t="s">
        <v>12980</v>
      </c>
      <c r="D58" s="662">
        <v>4278</v>
      </c>
      <c r="E58" s="277"/>
      <c r="F58" s="662"/>
      <c r="G58" s="278"/>
      <c r="H58" s="273">
        <v>155355</v>
      </c>
    </row>
    <row r="59" spans="2:8">
      <c r="B59" s="273" t="s">
        <v>17629</v>
      </c>
      <c r="C59" s="273" t="s">
        <v>12981</v>
      </c>
      <c r="D59" s="662">
        <v>4278</v>
      </c>
      <c r="E59" s="277"/>
      <c r="F59" s="662"/>
      <c r="G59" s="278"/>
      <c r="H59" s="273">
        <v>122282</v>
      </c>
    </row>
    <row r="60" spans="2:8">
      <c r="B60" s="273" t="s">
        <v>17687</v>
      </c>
      <c r="C60" s="273" t="s">
        <v>12982</v>
      </c>
      <c r="D60" s="662">
        <v>4278</v>
      </c>
      <c r="E60" s="277"/>
      <c r="F60" s="662"/>
      <c r="G60" s="278"/>
      <c r="H60" s="273">
        <v>290267</v>
      </c>
    </row>
    <row r="61" spans="2:8">
      <c r="B61" s="273" t="s">
        <v>17721</v>
      </c>
      <c r="C61" s="273" t="s">
        <v>12983</v>
      </c>
      <c r="D61" s="662">
        <v>4278</v>
      </c>
      <c r="E61" s="277"/>
      <c r="F61" s="662"/>
      <c r="G61" s="278"/>
      <c r="H61" s="273">
        <v>129539</v>
      </c>
    </row>
    <row r="62" spans="2:8">
      <c r="B62" s="273" t="s">
        <v>17771</v>
      </c>
      <c r="C62" s="273" t="s">
        <v>12984</v>
      </c>
      <c r="D62" s="662">
        <v>4278</v>
      </c>
      <c r="E62" s="277"/>
      <c r="F62" s="662"/>
      <c r="G62" s="278"/>
      <c r="H62" s="273">
        <v>275503</v>
      </c>
    </row>
    <row r="63" spans="2:8">
      <c r="B63" s="273" t="s">
        <v>13072</v>
      </c>
      <c r="C63" s="273" t="s">
        <v>12949</v>
      </c>
      <c r="D63" s="662">
        <v>8350</v>
      </c>
      <c r="E63" s="277"/>
      <c r="F63" s="662"/>
      <c r="G63" s="278"/>
      <c r="H63" s="273">
        <v>91469</v>
      </c>
    </row>
    <row r="64" spans="2:8">
      <c r="B64" s="273" t="s">
        <v>13101</v>
      </c>
      <c r="C64" s="273" t="s">
        <v>12950</v>
      </c>
      <c r="D64" s="662">
        <v>6089</v>
      </c>
      <c r="E64" s="277"/>
      <c r="F64" s="662"/>
      <c r="G64" s="278"/>
      <c r="H64" s="273">
        <v>15297</v>
      </c>
    </row>
    <row r="65" spans="2:8">
      <c r="B65" s="273" t="s">
        <v>13160</v>
      </c>
      <c r="C65" s="273" t="s">
        <v>12951</v>
      </c>
      <c r="D65" s="662">
        <v>6105</v>
      </c>
      <c r="E65" s="277"/>
      <c r="F65" s="662"/>
      <c r="G65" s="278"/>
      <c r="H65" s="273">
        <v>315567</v>
      </c>
    </row>
    <row r="66" spans="2:8">
      <c r="B66" s="273" t="s">
        <v>13182</v>
      </c>
      <c r="C66" s="273" t="s">
        <v>12952</v>
      </c>
      <c r="D66" s="662">
        <v>6105</v>
      </c>
      <c r="E66" s="277"/>
      <c r="F66" s="662"/>
      <c r="G66" s="278"/>
      <c r="H66" s="273">
        <v>203882</v>
      </c>
    </row>
    <row r="67" spans="2:8">
      <c r="B67" s="273" t="s">
        <v>13215</v>
      </c>
      <c r="C67" s="273" t="s">
        <v>12953</v>
      </c>
      <c r="D67" s="662">
        <v>6105</v>
      </c>
      <c r="E67" s="277"/>
      <c r="F67" s="662"/>
      <c r="G67" s="278"/>
      <c r="H67" s="273">
        <v>142516</v>
      </c>
    </row>
    <row r="68" spans="2:8">
      <c r="B68" s="273" t="s">
        <v>13254</v>
      </c>
      <c r="C68" s="273" t="s">
        <v>12954</v>
      </c>
      <c r="D68" s="662">
        <v>6105</v>
      </c>
      <c r="E68" s="277"/>
      <c r="F68" s="662"/>
      <c r="G68" s="278"/>
      <c r="H68" s="273">
        <v>105233</v>
      </c>
    </row>
    <row r="69" spans="2:8">
      <c r="B69" s="273" t="s">
        <v>13283</v>
      </c>
      <c r="C69" s="273" t="s">
        <v>12955</v>
      </c>
      <c r="D69" s="662">
        <v>6105</v>
      </c>
      <c r="E69" s="277"/>
      <c r="F69" s="662"/>
      <c r="G69" s="278"/>
      <c r="H69" s="273">
        <v>57523</v>
      </c>
    </row>
    <row r="70" spans="2:8">
      <c r="B70" s="273" t="s">
        <v>17596</v>
      </c>
      <c r="C70" s="273" t="s">
        <v>12956</v>
      </c>
      <c r="D70" s="662">
        <v>6105</v>
      </c>
      <c r="E70" s="277"/>
      <c r="F70" s="662"/>
      <c r="G70" s="278"/>
      <c r="H70" s="273">
        <v>20089</v>
      </c>
    </row>
    <row r="71" spans="2:8">
      <c r="B71" s="273" t="s">
        <v>17653</v>
      </c>
      <c r="C71" s="273" t="s">
        <v>12957</v>
      </c>
      <c r="D71" s="662">
        <v>8366</v>
      </c>
      <c r="E71" s="277"/>
      <c r="F71" s="662"/>
      <c r="G71" s="278"/>
      <c r="H71" s="273">
        <v>44660</v>
      </c>
    </row>
    <row r="72" spans="2:8">
      <c r="B72" s="273" t="s">
        <v>17699</v>
      </c>
      <c r="C72" s="273" t="s">
        <v>12958</v>
      </c>
      <c r="D72" s="662">
        <v>8366</v>
      </c>
      <c r="E72" s="277"/>
      <c r="F72" s="662"/>
      <c r="G72" s="278"/>
      <c r="H72" s="273">
        <v>243916</v>
      </c>
    </row>
    <row r="73" spans="2:8">
      <c r="B73" s="273" t="s">
        <v>17736</v>
      </c>
      <c r="C73" s="273" t="s">
        <v>12959</v>
      </c>
      <c r="D73" s="662">
        <v>8366</v>
      </c>
      <c r="E73" s="277"/>
      <c r="F73" s="662"/>
      <c r="G73" s="278"/>
      <c r="H73" s="273">
        <v>89532</v>
      </c>
    </row>
    <row r="74" spans="2:8">
      <c r="B74" s="273" t="s">
        <v>17796</v>
      </c>
      <c r="C74" s="273" t="s">
        <v>12960</v>
      </c>
      <c r="D74" s="662">
        <v>8366</v>
      </c>
      <c r="E74" s="277"/>
      <c r="F74" s="662"/>
      <c r="G74" s="278"/>
      <c r="H74" s="273">
        <v>223736</v>
      </c>
    </row>
    <row r="75" spans="2:8">
      <c r="B75" s="273" t="s">
        <v>12926</v>
      </c>
      <c r="C75" s="273" t="s">
        <v>12927</v>
      </c>
      <c r="D75" s="662"/>
      <c r="E75" s="277"/>
      <c r="F75" s="662">
        <v>12600</v>
      </c>
      <c r="G75" s="278" t="s">
        <v>12932</v>
      </c>
      <c r="H75" s="273">
        <v>186975</v>
      </c>
    </row>
    <row r="76" spans="2:8">
      <c r="B76" s="273" t="s">
        <v>12926</v>
      </c>
      <c r="C76" s="273" t="s">
        <v>12928</v>
      </c>
      <c r="D76" s="662"/>
      <c r="E76" s="277"/>
      <c r="F76" s="662">
        <v>14175</v>
      </c>
      <c r="G76" s="278" t="s">
        <v>12933</v>
      </c>
      <c r="H76" s="273">
        <v>201150</v>
      </c>
    </row>
    <row r="77" spans="2:8">
      <c r="B77" s="273" t="s">
        <v>12926</v>
      </c>
      <c r="C77" s="273" t="s">
        <v>12929</v>
      </c>
      <c r="D77" s="662"/>
      <c r="E77" s="277"/>
      <c r="F77" s="662">
        <v>11970</v>
      </c>
      <c r="G77" s="278" t="s">
        <v>12934</v>
      </c>
      <c r="H77" s="273">
        <v>213120</v>
      </c>
    </row>
    <row r="78" spans="2:8">
      <c r="B78" s="273" t="s">
        <v>12926</v>
      </c>
      <c r="C78" s="273" t="s">
        <v>12930</v>
      </c>
      <c r="D78" s="662"/>
      <c r="E78" s="277"/>
      <c r="F78" s="662">
        <v>13230</v>
      </c>
      <c r="G78" s="278" t="s">
        <v>12935</v>
      </c>
      <c r="H78" s="273">
        <v>226350</v>
      </c>
    </row>
    <row r="79" spans="2:8">
      <c r="B79" s="273" t="s">
        <v>12926</v>
      </c>
      <c r="C79" s="273" t="s">
        <v>12931</v>
      </c>
      <c r="D79" s="662"/>
      <c r="E79" s="277"/>
      <c r="F79" s="662">
        <v>3780</v>
      </c>
      <c r="G79" s="278" t="s">
        <v>12936</v>
      </c>
      <c r="H79" s="273">
        <v>230130</v>
      </c>
    </row>
    <row r="80" spans="2:8">
      <c r="B80" s="273" t="s">
        <v>13062</v>
      </c>
      <c r="C80" s="273" t="s">
        <v>13064</v>
      </c>
      <c r="D80" s="662"/>
      <c r="E80" s="277"/>
      <c r="F80" s="662">
        <v>11970</v>
      </c>
      <c r="G80" s="278" t="s">
        <v>13066</v>
      </c>
      <c r="H80" s="273">
        <v>51384</v>
      </c>
    </row>
    <row r="81" spans="2:8">
      <c r="B81" s="273" t="s">
        <v>13063</v>
      </c>
      <c r="C81" s="273" t="s">
        <v>13065</v>
      </c>
      <c r="D81" s="662"/>
      <c r="E81" s="277"/>
      <c r="F81" s="662">
        <v>14175</v>
      </c>
      <c r="G81" s="278" t="s">
        <v>13067</v>
      </c>
      <c r="H81" s="273">
        <v>65559</v>
      </c>
    </row>
    <row r="82" spans="2:8">
      <c r="B82" s="273" t="s">
        <v>13073</v>
      </c>
      <c r="C82" s="273" t="s">
        <v>13074</v>
      </c>
      <c r="D82" s="662"/>
      <c r="E82" s="277"/>
      <c r="F82" s="662">
        <v>12000</v>
      </c>
      <c r="G82" s="278" t="s">
        <v>13075</v>
      </c>
      <c r="H82" s="273">
        <v>103469</v>
      </c>
    </row>
    <row r="83" spans="2:8">
      <c r="B83" s="273" t="s">
        <v>13079</v>
      </c>
      <c r="C83" s="273" t="s">
        <v>13082</v>
      </c>
      <c r="D83" s="662"/>
      <c r="E83" s="277"/>
      <c r="F83" s="662">
        <v>14175</v>
      </c>
      <c r="G83" s="278" t="s">
        <v>5013</v>
      </c>
      <c r="H83" s="273">
        <v>112528</v>
      </c>
    </row>
    <row r="84" spans="2:8">
      <c r="B84" s="273" t="s">
        <v>13080</v>
      </c>
      <c r="C84" s="273" t="s">
        <v>13083</v>
      </c>
      <c r="D84" s="662"/>
      <c r="E84" s="277"/>
      <c r="F84" s="662">
        <v>10800</v>
      </c>
      <c r="G84" s="278" t="s">
        <v>13087</v>
      </c>
      <c r="H84" s="273">
        <v>123328</v>
      </c>
    </row>
    <row r="85" spans="2:8">
      <c r="B85" s="273" t="s">
        <v>13081</v>
      </c>
      <c r="C85" s="273" t="s">
        <v>13084</v>
      </c>
      <c r="D85" s="662"/>
      <c r="E85" s="277"/>
      <c r="F85" s="662">
        <v>3780</v>
      </c>
      <c r="G85" s="278" t="s">
        <v>13088</v>
      </c>
      <c r="H85" s="273">
        <v>131518</v>
      </c>
    </row>
    <row r="86" spans="2:8">
      <c r="B86" s="273" t="s">
        <v>13081</v>
      </c>
      <c r="C86" s="273" t="s">
        <v>13085</v>
      </c>
      <c r="D86" s="662"/>
      <c r="E86" s="277"/>
      <c r="F86" s="662">
        <v>13500</v>
      </c>
      <c r="G86" s="278" t="s">
        <v>13089</v>
      </c>
      <c r="H86" s="273">
        <v>145018</v>
      </c>
    </row>
    <row r="87" spans="2:8">
      <c r="B87" s="273" t="s">
        <v>13081</v>
      </c>
      <c r="C87" s="273" t="s">
        <v>13086</v>
      </c>
      <c r="D87" s="662"/>
      <c r="E87" s="277"/>
      <c r="F87" s="662">
        <v>11340</v>
      </c>
      <c r="G87" s="278" t="s">
        <v>13090</v>
      </c>
      <c r="H87" s="273">
        <v>156358</v>
      </c>
    </row>
    <row r="88" spans="2:8">
      <c r="B88" s="273" t="s">
        <v>13098</v>
      </c>
      <c r="C88" s="273" t="s">
        <v>13099</v>
      </c>
      <c r="D88" s="662"/>
      <c r="E88" s="277"/>
      <c r="F88" s="662">
        <v>14175</v>
      </c>
      <c r="G88" s="278" t="s">
        <v>13100</v>
      </c>
      <c r="H88" s="273">
        <v>21386</v>
      </c>
    </row>
    <row r="89" spans="2:8">
      <c r="B89" s="273" t="s">
        <v>13106</v>
      </c>
      <c r="C89" s="273" t="s">
        <v>13107</v>
      </c>
      <c r="D89" s="662"/>
      <c r="E89" s="277"/>
      <c r="F89" s="662">
        <v>11340</v>
      </c>
      <c r="G89" s="278" t="s">
        <v>13108</v>
      </c>
      <c r="H89" s="273">
        <v>24976</v>
      </c>
    </row>
    <row r="90" spans="2:8">
      <c r="B90" s="273" t="s">
        <v>13109</v>
      </c>
      <c r="C90" s="273" t="s">
        <v>13116</v>
      </c>
      <c r="D90" s="662"/>
      <c r="E90" s="277"/>
      <c r="F90" s="662">
        <v>20475</v>
      </c>
      <c r="G90" s="278" t="s">
        <v>5023</v>
      </c>
      <c r="H90" s="273">
        <v>45451</v>
      </c>
    </row>
    <row r="91" spans="2:8">
      <c r="B91" s="273" t="s">
        <v>13110</v>
      </c>
      <c r="C91" s="273" t="s">
        <v>13117</v>
      </c>
      <c r="D91" s="662"/>
      <c r="E91" s="277"/>
      <c r="F91" s="662">
        <v>20475</v>
      </c>
      <c r="G91" s="278" t="s">
        <v>5017</v>
      </c>
      <c r="H91" s="273">
        <v>65926</v>
      </c>
    </row>
    <row r="92" spans="2:8">
      <c r="B92" s="273" t="s">
        <v>13109</v>
      </c>
      <c r="C92" s="273" t="s">
        <v>13118</v>
      </c>
      <c r="D92" s="662"/>
      <c r="E92" s="277"/>
      <c r="F92" s="662">
        <v>20475</v>
      </c>
      <c r="G92" s="278" t="s">
        <v>5024</v>
      </c>
      <c r="H92" s="273">
        <v>86401</v>
      </c>
    </row>
    <row r="93" spans="2:8">
      <c r="B93" s="273" t="s">
        <v>13111</v>
      </c>
      <c r="C93" s="273" t="s">
        <v>13119</v>
      </c>
      <c r="D93" s="662"/>
      <c r="E93" s="277"/>
      <c r="F93" s="662">
        <v>16380</v>
      </c>
      <c r="G93" s="278" t="s">
        <v>13126</v>
      </c>
      <c r="H93" s="273">
        <v>102781</v>
      </c>
    </row>
    <row r="94" spans="2:8">
      <c r="B94" s="273" t="s">
        <v>13112</v>
      </c>
      <c r="C94" s="273" t="s">
        <v>13120</v>
      </c>
      <c r="D94" s="662"/>
      <c r="E94" s="277"/>
      <c r="F94" s="662">
        <v>20475</v>
      </c>
      <c r="G94" s="278" t="s">
        <v>13127</v>
      </c>
      <c r="H94" s="273">
        <v>123256</v>
      </c>
    </row>
    <row r="95" spans="2:8">
      <c r="B95" s="273" t="s">
        <v>13113</v>
      </c>
      <c r="C95" s="273" t="s">
        <v>13121</v>
      </c>
      <c r="D95" s="662"/>
      <c r="E95" s="277"/>
      <c r="F95" s="662">
        <v>6300</v>
      </c>
      <c r="G95" s="278" t="s">
        <v>13128</v>
      </c>
      <c r="H95" s="273">
        <v>129556</v>
      </c>
    </row>
    <row r="96" spans="2:8">
      <c r="B96" s="273" t="s">
        <v>13114</v>
      </c>
      <c r="C96" s="273" t="s">
        <v>13122</v>
      </c>
      <c r="D96" s="662"/>
      <c r="E96" s="277"/>
      <c r="F96" s="662">
        <v>13230</v>
      </c>
      <c r="G96" s="278" t="s">
        <v>5015</v>
      </c>
      <c r="H96" s="273">
        <v>142786</v>
      </c>
    </row>
    <row r="97" spans="2:8">
      <c r="B97" s="273" t="s">
        <v>13115</v>
      </c>
      <c r="C97" s="273" t="s">
        <v>13123</v>
      </c>
      <c r="D97" s="662"/>
      <c r="E97" s="277"/>
      <c r="F97" s="662">
        <v>14175</v>
      </c>
      <c r="G97" s="278" t="s">
        <v>13129</v>
      </c>
      <c r="H97" s="273">
        <v>156961</v>
      </c>
    </row>
    <row r="98" spans="2:8">
      <c r="B98" s="273" t="s">
        <v>13114</v>
      </c>
      <c r="C98" s="273" t="s">
        <v>13124</v>
      </c>
      <c r="D98" s="662"/>
      <c r="E98" s="277"/>
      <c r="F98" s="662">
        <v>13500</v>
      </c>
      <c r="G98" s="278" t="s">
        <v>5026</v>
      </c>
      <c r="H98" s="273">
        <v>170461</v>
      </c>
    </row>
    <row r="99" spans="2:8">
      <c r="B99" s="273" t="s">
        <v>13114</v>
      </c>
      <c r="C99" s="273" t="s">
        <v>13125</v>
      </c>
      <c r="D99" s="662"/>
      <c r="E99" s="277"/>
      <c r="F99" s="662">
        <v>3780</v>
      </c>
      <c r="G99" s="278" t="s">
        <v>13130</v>
      </c>
      <c r="H99" s="273">
        <v>174241</v>
      </c>
    </row>
    <row r="100" spans="2:8">
      <c r="B100" s="273" t="s">
        <v>13131</v>
      </c>
      <c r="C100" s="273" t="s">
        <v>13132</v>
      </c>
      <c r="D100" s="662"/>
      <c r="E100" s="277"/>
      <c r="F100" s="662">
        <v>17325</v>
      </c>
      <c r="G100" s="278" t="s">
        <v>13134</v>
      </c>
      <c r="H100" s="273">
        <v>166622</v>
      </c>
    </row>
    <row r="101" spans="2:8">
      <c r="B101" s="273" t="s">
        <v>13131</v>
      </c>
      <c r="C101" s="273" t="s">
        <v>13133</v>
      </c>
      <c r="D101" s="662"/>
      <c r="E101" s="277"/>
      <c r="F101" s="662">
        <v>12600</v>
      </c>
      <c r="G101" s="278" t="s">
        <v>13135</v>
      </c>
      <c r="H101" s="273">
        <v>179222</v>
      </c>
    </row>
    <row r="102" spans="2:8">
      <c r="B102" s="273" t="s">
        <v>13144</v>
      </c>
      <c r="C102" s="273" t="s">
        <v>13147</v>
      </c>
      <c r="D102" s="662"/>
      <c r="E102" s="277"/>
      <c r="F102" s="662">
        <v>20475</v>
      </c>
      <c r="G102" s="278" t="s">
        <v>13154</v>
      </c>
      <c r="H102" s="273">
        <v>50257</v>
      </c>
    </row>
    <row r="103" spans="2:8">
      <c r="B103" s="273" t="s">
        <v>13144</v>
      </c>
      <c r="C103" s="273" t="s">
        <v>13148</v>
      </c>
      <c r="D103" s="662"/>
      <c r="E103" s="277"/>
      <c r="F103" s="662">
        <v>14175</v>
      </c>
      <c r="G103" s="278" t="s">
        <v>13155</v>
      </c>
      <c r="H103" s="273">
        <v>64432</v>
      </c>
    </row>
    <row r="104" spans="2:8">
      <c r="B104" s="273" t="s">
        <v>13144</v>
      </c>
      <c r="C104" s="273" t="s">
        <v>13149</v>
      </c>
      <c r="D104" s="662"/>
      <c r="E104" s="277"/>
      <c r="F104" s="662">
        <v>14175</v>
      </c>
      <c r="G104" s="278" t="s">
        <v>13156</v>
      </c>
      <c r="H104" s="273">
        <v>78607</v>
      </c>
    </row>
    <row r="105" spans="2:8">
      <c r="B105" s="273" t="s">
        <v>13144</v>
      </c>
      <c r="C105" s="273" t="s">
        <v>13150</v>
      </c>
      <c r="D105" s="662"/>
      <c r="E105" s="277"/>
      <c r="F105" s="662">
        <v>165900</v>
      </c>
      <c r="G105" s="278" t="s">
        <v>13157</v>
      </c>
      <c r="H105" s="273">
        <v>244507</v>
      </c>
    </row>
    <row r="106" spans="2:8">
      <c r="B106" s="273" t="s">
        <v>13145</v>
      </c>
      <c r="C106" s="273" t="s">
        <v>13151</v>
      </c>
      <c r="D106" s="662"/>
      <c r="E106" s="277"/>
      <c r="F106" s="662">
        <v>17325</v>
      </c>
      <c r="G106" s="278" t="s">
        <v>5022</v>
      </c>
      <c r="H106" s="273">
        <v>332892</v>
      </c>
    </row>
    <row r="107" spans="2:8">
      <c r="B107" s="273" t="s">
        <v>13145</v>
      </c>
      <c r="C107" s="273" t="s">
        <v>13152</v>
      </c>
      <c r="D107" s="662"/>
      <c r="E107" s="277"/>
      <c r="F107" s="662">
        <v>14175</v>
      </c>
      <c r="G107" s="278" t="s">
        <v>5027</v>
      </c>
      <c r="H107" s="273">
        <v>347067</v>
      </c>
    </row>
    <row r="108" spans="2:8">
      <c r="B108" s="273" t="s">
        <v>13146</v>
      </c>
      <c r="C108" s="273" t="s">
        <v>13153</v>
      </c>
      <c r="D108" s="662"/>
      <c r="E108" s="277"/>
      <c r="F108" s="662">
        <v>14175</v>
      </c>
      <c r="G108" s="278" t="s">
        <v>13158</v>
      </c>
      <c r="H108" s="273">
        <v>269122</v>
      </c>
    </row>
    <row r="109" spans="2:8">
      <c r="B109" s="273" t="s">
        <v>13165</v>
      </c>
      <c r="C109" s="273" t="s">
        <v>13166</v>
      </c>
      <c r="D109" s="662"/>
      <c r="E109" s="277"/>
      <c r="F109" s="662">
        <v>13230</v>
      </c>
      <c r="G109" s="278" t="s">
        <v>13171</v>
      </c>
      <c r="H109" s="273">
        <v>291601</v>
      </c>
    </row>
    <row r="110" spans="2:8">
      <c r="B110" s="273" t="s">
        <v>13165</v>
      </c>
      <c r="C110" s="273" t="s">
        <v>13167</v>
      </c>
      <c r="D110" s="662"/>
      <c r="E110" s="277"/>
      <c r="F110" s="662">
        <v>11970</v>
      </c>
      <c r="G110" s="278" t="s">
        <v>13172</v>
      </c>
      <c r="H110" s="273">
        <v>303571</v>
      </c>
    </row>
    <row r="111" spans="2:8">
      <c r="B111" s="273" t="s">
        <v>13165</v>
      </c>
      <c r="C111" s="273" t="s">
        <v>13168</v>
      </c>
      <c r="D111" s="662"/>
      <c r="E111" s="277"/>
      <c r="F111" s="662">
        <v>12600</v>
      </c>
      <c r="G111" s="278" t="s">
        <v>13173</v>
      </c>
      <c r="H111" s="273">
        <v>316171</v>
      </c>
    </row>
    <row r="112" spans="2:8">
      <c r="B112" s="273" t="s">
        <v>13165</v>
      </c>
      <c r="C112" s="273" t="s">
        <v>13169</v>
      </c>
      <c r="D112" s="662"/>
      <c r="E112" s="277"/>
      <c r="F112" s="662">
        <v>14175</v>
      </c>
      <c r="G112" s="278" t="s">
        <v>5033</v>
      </c>
      <c r="H112" s="273">
        <v>330346</v>
      </c>
    </row>
    <row r="113" spans="2:8">
      <c r="B113" s="273" t="s">
        <v>13165</v>
      </c>
      <c r="C113" s="273" t="s">
        <v>13170</v>
      </c>
      <c r="D113" s="662"/>
      <c r="E113" s="277"/>
      <c r="F113" s="662">
        <v>3780</v>
      </c>
      <c r="G113" s="278" t="s">
        <v>13174</v>
      </c>
      <c r="H113" s="273">
        <v>334126</v>
      </c>
    </row>
    <row r="114" spans="2:8">
      <c r="B114" s="273" t="s">
        <v>13193</v>
      </c>
      <c r="C114" s="273" t="s">
        <v>13196</v>
      </c>
      <c r="D114" s="662"/>
      <c r="E114" s="277"/>
      <c r="F114" s="662">
        <v>14175</v>
      </c>
      <c r="G114" s="278" t="s">
        <v>13206</v>
      </c>
      <c r="H114" s="273">
        <v>90136</v>
      </c>
    </row>
    <row r="115" spans="2:8">
      <c r="B115" s="273" t="s">
        <v>13193</v>
      </c>
      <c r="C115" s="273" t="s">
        <v>13197</v>
      </c>
      <c r="D115" s="662"/>
      <c r="E115" s="277"/>
      <c r="F115" s="662">
        <v>11970</v>
      </c>
      <c r="G115" s="278" t="s">
        <v>13207</v>
      </c>
      <c r="H115" s="273">
        <v>102106</v>
      </c>
    </row>
    <row r="116" spans="2:8">
      <c r="B116" s="273" t="s">
        <v>13193</v>
      </c>
      <c r="C116" s="273" t="s">
        <v>13198</v>
      </c>
      <c r="D116" s="662"/>
      <c r="E116" s="277"/>
      <c r="F116" s="662">
        <v>11340</v>
      </c>
      <c r="G116" s="278" t="s">
        <v>13208</v>
      </c>
      <c r="H116" s="273">
        <v>113446</v>
      </c>
    </row>
    <row r="117" spans="2:8">
      <c r="B117" s="273" t="s">
        <v>13193</v>
      </c>
      <c r="C117" s="273" t="s">
        <v>13199</v>
      </c>
      <c r="D117" s="662"/>
      <c r="E117" s="277"/>
      <c r="F117" s="662">
        <v>3780</v>
      </c>
      <c r="G117" s="278" t="s">
        <v>13209</v>
      </c>
      <c r="H117" s="273">
        <v>117226</v>
      </c>
    </row>
    <row r="118" spans="2:8">
      <c r="B118" s="273" t="s">
        <v>13193</v>
      </c>
      <c r="C118" s="273" t="s">
        <v>13200</v>
      </c>
      <c r="D118" s="662"/>
      <c r="E118" s="277"/>
      <c r="F118" s="662">
        <v>13500</v>
      </c>
      <c r="G118" s="278" t="s">
        <v>13210</v>
      </c>
      <c r="H118" s="273">
        <v>130726</v>
      </c>
    </row>
    <row r="119" spans="2:8">
      <c r="B119" s="273" t="s">
        <v>13194</v>
      </c>
      <c r="C119" s="273" t="s">
        <v>13201</v>
      </c>
      <c r="D119" s="662"/>
      <c r="E119" s="277"/>
      <c r="F119" s="662">
        <v>20475</v>
      </c>
      <c r="G119" s="278" t="s">
        <v>13211</v>
      </c>
      <c r="H119" s="273">
        <v>162991</v>
      </c>
    </row>
    <row r="120" spans="2:8">
      <c r="B120" s="273" t="s">
        <v>13195</v>
      </c>
      <c r="C120" s="273" t="s">
        <v>13202</v>
      </c>
      <c r="D120" s="662"/>
      <c r="E120" s="277"/>
      <c r="F120" s="662">
        <v>20475</v>
      </c>
      <c r="G120" s="278" t="s">
        <v>5040</v>
      </c>
      <c r="H120" s="273">
        <v>183466</v>
      </c>
    </row>
    <row r="121" spans="2:8">
      <c r="B121" s="273" t="s">
        <v>13195</v>
      </c>
      <c r="C121" s="273" t="s">
        <v>13203</v>
      </c>
      <c r="D121" s="662"/>
      <c r="E121" s="277"/>
      <c r="F121" s="662">
        <v>20475</v>
      </c>
      <c r="G121" s="278" t="s">
        <v>5035</v>
      </c>
      <c r="H121" s="273">
        <v>203941</v>
      </c>
    </row>
    <row r="122" spans="2:8">
      <c r="B122" s="273" t="s">
        <v>13195</v>
      </c>
      <c r="C122" s="273" t="s">
        <v>13204</v>
      </c>
      <c r="D122" s="662"/>
      <c r="E122" s="277"/>
      <c r="F122" s="662">
        <v>20475</v>
      </c>
      <c r="G122" s="278" t="s">
        <v>5039</v>
      </c>
      <c r="H122" s="273">
        <v>224416</v>
      </c>
    </row>
    <row r="123" spans="2:8">
      <c r="B123" s="273" t="s">
        <v>13195</v>
      </c>
      <c r="C123" s="273" t="s">
        <v>13205</v>
      </c>
      <c r="D123" s="662"/>
      <c r="E123" s="277"/>
      <c r="F123" s="662">
        <v>16380</v>
      </c>
      <c r="G123" s="278" t="s">
        <v>13212</v>
      </c>
      <c r="H123" s="273">
        <v>240796</v>
      </c>
    </row>
    <row r="124" spans="2:8">
      <c r="B124" s="273" t="s">
        <v>13218</v>
      </c>
      <c r="C124" s="273" t="s">
        <v>13226</v>
      </c>
      <c r="D124" s="662"/>
      <c r="E124" s="277"/>
      <c r="F124" s="662">
        <v>13500</v>
      </c>
      <c r="G124" s="278" t="s">
        <v>5041</v>
      </c>
      <c r="H124" s="273">
        <v>247833</v>
      </c>
    </row>
    <row r="125" spans="2:8">
      <c r="B125" s="273" t="s">
        <v>13218</v>
      </c>
      <c r="C125" s="273" t="s">
        <v>13227</v>
      </c>
      <c r="D125" s="662"/>
      <c r="E125" s="277"/>
      <c r="F125" s="662">
        <v>14175</v>
      </c>
      <c r="G125" s="278" t="s">
        <v>5016</v>
      </c>
      <c r="H125" s="273">
        <v>262008</v>
      </c>
    </row>
    <row r="126" spans="2:8">
      <c r="B126" s="273" t="s">
        <v>13219</v>
      </c>
      <c r="C126" s="273" t="s">
        <v>13228</v>
      </c>
      <c r="D126" s="662"/>
      <c r="E126" s="277"/>
      <c r="F126" s="662">
        <v>12600</v>
      </c>
      <c r="G126" s="278" t="s">
        <v>13237</v>
      </c>
      <c r="H126" s="273">
        <v>174608</v>
      </c>
    </row>
    <row r="127" spans="2:8">
      <c r="B127" s="273" t="s">
        <v>13219</v>
      </c>
      <c r="C127" s="273" t="s">
        <v>13229</v>
      </c>
      <c r="D127" s="662"/>
      <c r="E127" s="277"/>
      <c r="F127" s="662">
        <v>3780</v>
      </c>
      <c r="G127" s="278" t="s">
        <v>13238</v>
      </c>
      <c r="H127" s="273">
        <v>178388</v>
      </c>
    </row>
    <row r="128" spans="2:8">
      <c r="B128" s="273" t="s">
        <v>13220</v>
      </c>
      <c r="C128" s="273" t="s">
        <v>13230</v>
      </c>
      <c r="D128" s="662"/>
      <c r="E128" s="277"/>
      <c r="F128" s="662">
        <v>17325</v>
      </c>
      <c r="G128" s="278" t="s">
        <v>5036</v>
      </c>
      <c r="H128" s="273">
        <v>164765</v>
      </c>
    </row>
    <row r="129" spans="2:8">
      <c r="B129" s="273" t="s">
        <v>13221</v>
      </c>
      <c r="C129" s="273" t="s">
        <v>13231</v>
      </c>
      <c r="D129" s="662"/>
      <c r="E129" s="277"/>
      <c r="F129" s="662">
        <v>12600</v>
      </c>
      <c r="G129" s="278" t="s">
        <v>13239</v>
      </c>
      <c r="H129" s="273">
        <v>177365</v>
      </c>
    </row>
    <row r="130" spans="2:8">
      <c r="B130" s="273" t="s">
        <v>13222</v>
      </c>
      <c r="C130" s="273" t="s">
        <v>13232</v>
      </c>
      <c r="D130" s="662"/>
      <c r="E130" s="277"/>
      <c r="F130" s="662">
        <v>14175</v>
      </c>
      <c r="G130" s="278" t="s">
        <v>5038</v>
      </c>
      <c r="H130" s="273">
        <v>80952</v>
      </c>
    </row>
    <row r="131" spans="2:8">
      <c r="B131" s="273" t="s">
        <v>13222</v>
      </c>
      <c r="C131" s="273" t="s">
        <v>13233</v>
      </c>
      <c r="D131" s="662"/>
      <c r="E131" s="277"/>
      <c r="F131" s="662">
        <v>13500</v>
      </c>
      <c r="G131" s="278" t="s">
        <v>13240</v>
      </c>
      <c r="H131" s="273">
        <v>94452</v>
      </c>
    </row>
    <row r="132" spans="2:8">
      <c r="B132" s="273" t="s">
        <v>13223</v>
      </c>
      <c r="C132" s="273" t="s">
        <v>13234</v>
      </c>
      <c r="D132" s="662"/>
      <c r="E132" s="277"/>
      <c r="F132" s="662">
        <v>14175</v>
      </c>
      <c r="G132" s="278" t="s">
        <v>13241</v>
      </c>
      <c r="H132" s="273">
        <v>113037</v>
      </c>
    </row>
    <row r="133" spans="2:8">
      <c r="B133" s="273" t="s">
        <v>13224</v>
      </c>
      <c r="C133" s="273" t="s">
        <v>13235</v>
      </c>
      <c r="D133" s="662"/>
      <c r="E133" s="277"/>
      <c r="F133" s="662">
        <v>14175</v>
      </c>
      <c r="G133" s="278" t="s">
        <v>5044</v>
      </c>
      <c r="H133" s="273">
        <v>119408</v>
      </c>
    </row>
    <row r="134" spans="2:8">
      <c r="B134" s="273" t="s">
        <v>13225</v>
      </c>
      <c r="C134" s="273" t="s">
        <v>13236</v>
      </c>
      <c r="D134" s="662"/>
      <c r="E134" s="277"/>
      <c r="F134" s="662">
        <v>17325</v>
      </c>
      <c r="G134" s="278" t="s">
        <v>13242</v>
      </c>
      <c r="H134" s="273">
        <v>136733</v>
      </c>
    </row>
    <row r="135" spans="2:8">
      <c r="B135" s="273" t="s">
        <v>13263</v>
      </c>
      <c r="C135" s="273" t="s">
        <v>13264</v>
      </c>
      <c r="D135" s="662"/>
      <c r="E135" s="277"/>
      <c r="F135" s="662">
        <v>13230</v>
      </c>
      <c r="G135" s="278" t="s">
        <v>5032</v>
      </c>
      <c r="H135" s="273">
        <v>166119</v>
      </c>
    </row>
    <row r="136" spans="2:8">
      <c r="B136" s="273" t="s">
        <v>13262</v>
      </c>
      <c r="C136" s="273" t="s">
        <v>13265</v>
      </c>
      <c r="D136" s="662"/>
      <c r="E136" s="277"/>
      <c r="F136" s="662">
        <v>11970</v>
      </c>
      <c r="G136" s="278" t="s">
        <v>13269</v>
      </c>
      <c r="H136" s="273">
        <v>178089</v>
      </c>
    </row>
    <row r="137" spans="2:8">
      <c r="B137" s="273" t="s">
        <v>13262</v>
      </c>
      <c r="C137" s="273" t="s">
        <v>13266</v>
      </c>
      <c r="D137" s="662"/>
      <c r="E137" s="277"/>
      <c r="F137" s="662">
        <v>14175</v>
      </c>
      <c r="G137" s="278" t="s">
        <v>5048</v>
      </c>
      <c r="H137" s="273">
        <v>192264</v>
      </c>
    </row>
    <row r="138" spans="2:8">
      <c r="B138" s="273" t="s">
        <v>13262</v>
      </c>
      <c r="C138" s="273" t="s">
        <v>13267</v>
      </c>
      <c r="D138" s="662"/>
      <c r="E138" s="277"/>
      <c r="F138" s="662">
        <v>3780</v>
      </c>
      <c r="G138" s="278" t="s">
        <v>13270</v>
      </c>
      <c r="H138" s="273">
        <v>196044</v>
      </c>
    </row>
    <row r="139" spans="2:8">
      <c r="B139" s="273" t="s">
        <v>13262</v>
      </c>
      <c r="C139" s="273" t="s">
        <v>13268</v>
      </c>
      <c r="D139" s="662"/>
      <c r="E139" s="277"/>
      <c r="F139" s="662">
        <v>12600</v>
      </c>
      <c r="G139" s="278" t="s">
        <v>13271</v>
      </c>
      <c r="H139" s="273">
        <v>208644</v>
      </c>
    </row>
    <row r="140" spans="2:8">
      <c r="B140" s="273" t="s">
        <v>13285</v>
      </c>
      <c r="C140" s="273" t="s">
        <v>13288</v>
      </c>
      <c r="D140" s="662"/>
      <c r="E140" s="277"/>
      <c r="F140" s="662">
        <v>13230</v>
      </c>
      <c r="G140" s="278" t="s">
        <v>13296</v>
      </c>
      <c r="H140" s="273">
        <v>96753</v>
      </c>
    </row>
    <row r="141" spans="2:8">
      <c r="B141" s="273" t="s">
        <v>13285</v>
      </c>
      <c r="C141" s="273" t="s">
        <v>13289</v>
      </c>
      <c r="D141" s="662"/>
      <c r="E141" s="277"/>
      <c r="F141" s="662">
        <v>14175</v>
      </c>
      <c r="G141" s="278" t="s">
        <v>5047</v>
      </c>
      <c r="H141" s="273">
        <v>110928</v>
      </c>
    </row>
    <row r="142" spans="2:8">
      <c r="B142" s="273" t="s">
        <v>13285</v>
      </c>
      <c r="C142" s="273" t="s">
        <v>13290</v>
      </c>
      <c r="D142" s="662"/>
      <c r="E142" s="277"/>
      <c r="F142" s="662">
        <v>11970</v>
      </c>
      <c r="G142" s="278" t="s">
        <v>13297</v>
      </c>
      <c r="H142" s="273">
        <v>122898</v>
      </c>
    </row>
    <row r="143" spans="2:8">
      <c r="B143" s="273" t="s">
        <v>13285</v>
      </c>
      <c r="C143" s="273" t="s">
        <v>13291</v>
      </c>
      <c r="D143" s="662"/>
      <c r="E143" s="277"/>
      <c r="F143" s="662">
        <v>20475</v>
      </c>
      <c r="G143" s="278" t="s">
        <v>5043</v>
      </c>
      <c r="H143" s="273">
        <v>143373</v>
      </c>
    </row>
    <row r="144" spans="2:8">
      <c r="B144" s="273" t="s">
        <v>13285</v>
      </c>
      <c r="C144" s="273" t="s">
        <v>13292</v>
      </c>
      <c r="D144" s="662"/>
      <c r="E144" s="277"/>
      <c r="F144" s="662">
        <v>11340</v>
      </c>
      <c r="G144" s="278" t="s">
        <v>13298</v>
      </c>
      <c r="H144" s="273">
        <v>154713</v>
      </c>
    </row>
    <row r="145" spans="2:8">
      <c r="B145" s="273" t="s">
        <v>13286</v>
      </c>
      <c r="C145" s="273" t="s">
        <v>13293</v>
      </c>
      <c r="D145" s="662"/>
      <c r="E145" s="277"/>
      <c r="F145" s="662">
        <v>14175</v>
      </c>
      <c r="G145" s="278" t="s">
        <v>5034</v>
      </c>
      <c r="H145" s="273">
        <v>142353</v>
      </c>
    </row>
    <row r="146" spans="2:8">
      <c r="B146" s="273" t="s">
        <v>13287</v>
      </c>
      <c r="C146" s="273" t="s">
        <v>13294</v>
      </c>
      <c r="D146" s="662"/>
      <c r="E146" s="277"/>
      <c r="F146" s="662">
        <v>3780</v>
      </c>
      <c r="G146" s="278" t="s">
        <v>13299</v>
      </c>
      <c r="H146" s="273">
        <v>146133</v>
      </c>
    </row>
    <row r="147" spans="2:8">
      <c r="B147" s="273" t="s">
        <v>13287</v>
      </c>
      <c r="C147" s="273" t="s">
        <v>13295</v>
      </c>
      <c r="D147" s="662"/>
      <c r="E147" s="277"/>
      <c r="F147" s="662">
        <v>13500</v>
      </c>
      <c r="G147" s="278" t="s">
        <v>13300</v>
      </c>
      <c r="H147" s="273">
        <v>159633</v>
      </c>
    </row>
    <row r="148" spans="2:8">
      <c r="B148" s="273" t="s">
        <v>17597</v>
      </c>
      <c r="C148" s="273" t="s">
        <v>17603</v>
      </c>
      <c r="D148" s="662"/>
      <c r="E148" s="277"/>
      <c r="F148" s="662">
        <v>20475</v>
      </c>
      <c r="G148" s="278" t="s">
        <v>5046</v>
      </c>
      <c r="H148" s="273">
        <v>38050</v>
      </c>
    </row>
    <row r="149" spans="2:8">
      <c r="B149" s="273" t="s">
        <v>17598</v>
      </c>
      <c r="C149" s="273" t="s">
        <v>17604</v>
      </c>
      <c r="D149" s="662"/>
      <c r="E149" s="277"/>
      <c r="F149" s="662">
        <v>20475</v>
      </c>
      <c r="G149" s="278" t="s">
        <v>5053</v>
      </c>
      <c r="H149" s="273">
        <v>47057</v>
      </c>
    </row>
    <row r="150" spans="2:8">
      <c r="B150" s="273" t="s">
        <v>17598</v>
      </c>
      <c r="C150" s="273" t="s">
        <v>17605</v>
      </c>
      <c r="D150" s="662"/>
      <c r="E150" s="277"/>
      <c r="F150" s="662">
        <v>16380</v>
      </c>
      <c r="G150" s="278" t="s">
        <v>17614</v>
      </c>
      <c r="H150" s="273">
        <v>63437</v>
      </c>
    </row>
    <row r="151" spans="2:8">
      <c r="B151" s="273" t="s">
        <v>17598</v>
      </c>
      <c r="C151" s="273" t="s">
        <v>17606</v>
      </c>
      <c r="D151" s="662"/>
      <c r="E151" s="277"/>
      <c r="F151" s="662">
        <v>20475</v>
      </c>
      <c r="G151" s="278" t="s">
        <v>17615</v>
      </c>
      <c r="H151" s="273">
        <v>83912</v>
      </c>
    </row>
    <row r="152" spans="2:8">
      <c r="B152" s="273" t="s">
        <v>17599</v>
      </c>
      <c r="C152" s="273" t="s">
        <v>17607</v>
      </c>
      <c r="D152" s="662"/>
      <c r="E152" s="277"/>
      <c r="F152" s="662">
        <v>20475</v>
      </c>
      <c r="G152" s="278" t="s">
        <v>17616</v>
      </c>
      <c r="H152" s="273">
        <v>99455</v>
      </c>
    </row>
    <row r="153" spans="2:8">
      <c r="B153" s="273" t="s">
        <v>17600</v>
      </c>
      <c r="C153" s="273" t="s">
        <v>17608</v>
      </c>
      <c r="D153" s="662"/>
      <c r="E153" s="277"/>
      <c r="F153" s="662">
        <v>14175</v>
      </c>
      <c r="G153" s="278" t="s">
        <v>5051</v>
      </c>
      <c r="H153" s="273">
        <v>113630</v>
      </c>
    </row>
    <row r="154" spans="2:8">
      <c r="B154" s="273" t="s">
        <v>17600</v>
      </c>
      <c r="C154" s="273" t="s">
        <v>17609</v>
      </c>
      <c r="D154" s="662"/>
      <c r="E154" s="277"/>
      <c r="F154" s="662">
        <v>13500</v>
      </c>
      <c r="G154" s="278" t="s">
        <v>17617</v>
      </c>
      <c r="H154" s="273">
        <v>127130</v>
      </c>
    </row>
    <row r="155" spans="2:8">
      <c r="B155" s="273" t="s">
        <v>17600</v>
      </c>
      <c r="C155" s="273" t="s">
        <v>17610</v>
      </c>
      <c r="D155" s="662"/>
      <c r="E155" s="277"/>
      <c r="F155" s="662">
        <v>13500</v>
      </c>
      <c r="G155" s="278" t="s">
        <v>17618</v>
      </c>
      <c r="H155" s="273">
        <v>140630</v>
      </c>
    </row>
    <row r="156" spans="2:8">
      <c r="B156" s="273" t="s">
        <v>17600</v>
      </c>
      <c r="C156" s="273" t="s">
        <v>17611</v>
      </c>
      <c r="D156" s="662"/>
      <c r="E156" s="277"/>
      <c r="F156" s="662">
        <v>12600</v>
      </c>
      <c r="G156" s="278" t="s">
        <v>17619</v>
      </c>
      <c r="H156" s="273">
        <v>153230</v>
      </c>
    </row>
    <row r="157" spans="2:8">
      <c r="B157" s="273" t="s">
        <v>17601</v>
      </c>
      <c r="C157" s="273" t="s">
        <v>17612</v>
      </c>
      <c r="D157" s="662"/>
      <c r="E157" s="277"/>
      <c r="F157" s="662">
        <v>17325</v>
      </c>
      <c r="G157" s="278" t="s">
        <v>17620</v>
      </c>
      <c r="H157" s="273">
        <v>134607</v>
      </c>
    </row>
    <row r="158" spans="2:8">
      <c r="B158" s="273" t="s">
        <v>17602</v>
      </c>
      <c r="C158" s="273" t="s">
        <v>17613</v>
      </c>
      <c r="D158" s="662"/>
      <c r="E158" s="277"/>
      <c r="F158" s="662">
        <v>12600</v>
      </c>
      <c r="G158" s="278" t="s">
        <v>17621</v>
      </c>
      <c r="H158" s="273">
        <v>147207</v>
      </c>
    </row>
    <row r="159" spans="2:8">
      <c r="B159" s="273" t="s">
        <v>17639</v>
      </c>
      <c r="C159" s="273" t="s">
        <v>17644</v>
      </c>
      <c r="D159" s="662"/>
      <c r="E159" s="277"/>
      <c r="F159" s="662">
        <v>14175</v>
      </c>
      <c r="G159" s="278" t="s">
        <v>17649</v>
      </c>
      <c r="H159" s="273">
        <v>53026</v>
      </c>
    </row>
    <row r="160" spans="2:8">
      <c r="B160" s="273" t="s">
        <v>17640</v>
      </c>
      <c r="C160" s="273" t="s">
        <v>17645</v>
      </c>
      <c r="D160" s="662"/>
      <c r="E160" s="277"/>
      <c r="F160" s="662">
        <v>14175</v>
      </c>
      <c r="G160" s="278" t="s">
        <v>17650</v>
      </c>
      <c r="H160" s="273">
        <v>157000</v>
      </c>
    </row>
    <row r="161" spans="2:8">
      <c r="B161" s="273" t="s">
        <v>17641</v>
      </c>
      <c r="C161" s="273" t="s">
        <v>17646</v>
      </c>
      <c r="D161" s="662"/>
      <c r="E161" s="277"/>
      <c r="F161" s="662">
        <v>17325</v>
      </c>
      <c r="G161" s="278" t="s">
        <v>17651</v>
      </c>
      <c r="H161" s="273">
        <v>174325</v>
      </c>
    </row>
    <row r="162" spans="2:8">
      <c r="B162" s="273" t="s">
        <v>17642</v>
      </c>
      <c r="C162" s="273" t="s">
        <v>17647</v>
      </c>
      <c r="D162" s="662"/>
      <c r="E162" s="277"/>
      <c r="F162" s="662">
        <v>14175</v>
      </c>
      <c r="G162" s="278" t="s">
        <v>5028</v>
      </c>
      <c r="H162" s="273">
        <v>207718</v>
      </c>
    </row>
    <row r="163" spans="2:8">
      <c r="B163" s="273" t="s">
        <v>17643</v>
      </c>
      <c r="C163" s="273" t="s">
        <v>17648</v>
      </c>
      <c r="D163" s="662"/>
      <c r="E163" s="277"/>
      <c r="F163" s="662">
        <v>13230</v>
      </c>
      <c r="G163" s="278" t="s">
        <v>17652</v>
      </c>
      <c r="H163" s="273">
        <v>287975</v>
      </c>
    </row>
    <row r="164" spans="2:8">
      <c r="B164" s="273" t="s">
        <v>17643</v>
      </c>
      <c r="C164" s="273" t="s">
        <v>17673</v>
      </c>
      <c r="D164" s="662"/>
      <c r="E164" s="277"/>
      <c r="F164" s="662">
        <v>13230</v>
      </c>
      <c r="G164" s="278" t="s">
        <v>5055</v>
      </c>
      <c r="H164" s="273">
        <v>301205</v>
      </c>
    </row>
    <row r="165" spans="2:8">
      <c r="B165" s="273" t="s">
        <v>17668</v>
      </c>
      <c r="C165" s="273" t="s">
        <v>17680</v>
      </c>
      <c r="D165" s="662"/>
      <c r="E165" s="277"/>
      <c r="F165" s="662">
        <v>12600</v>
      </c>
      <c r="G165" s="278" t="s">
        <v>17681</v>
      </c>
      <c r="H165" s="273">
        <v>152847</v>
      </c>
    </row>
    <row r="166" spans="2:8">
      <c r="B166" s="273" t="s">
        <v>17669</v>
      </c>
      <c r="C166" s="273" t="s">
        <v>17679</v>
      </c>
      <c r="D166" s="662"/>
      <c r="E166" s="277"/>
      <c r="F166" s="662">
        <v>11970</v>
      </c>
      <c r="G166" s="278" t="s">
        <v>17682</v>
      </c>
      <c r="H166" s="273">
        <v>164817</v>
      </c>
    </row>
    <row r="167" spans="2:8">
      <c r="B167" s="273" t="s">
        <v>17670</v>
      </c>
      <c r="C167" s="273" t="s">
        <v>17678</v>
      </c>
      <c r="D167" s="662"/>
      <c r="E167" s="277"/>
      <c r="F167" s="662">
        <v>14175</v>
      </c>
      <c r="G167" s="278" t="s">
        <v>5060</v>
      </c>
      <c r="H167" s="273">
        <v>72147</v>
      </c>
    </row>
    <row r="168" spans="2:8">
      <c r="B168" s="273" t="s">
        <v>17670</v>
      </c>
      <c r="C168" s="273" t="s">
        <v>17674</v>
      </c>
      <c r="D168" s="662"/>
      <c r="E168" s="277"/>
      <c r="F168" s="662">
        <v>11970</v>
      </c>
      <c r="G168" s="278" t="s">
        <v>17683</v>
      </c>
      <c r="H168" s="273">
        <v>84117</v>
      </c>
    </row>
    <row r="169" spans="2:8">
      <c r="B169" s="273" t="s">
        <v>17672</v>
      </c>
      <c r="C169" s="273" t="s">
        <v>17675</v>
      </c>
      <c r="D169" s="662"/>
      <c r="E169" s="277"/>
      <c r="F169" s="662">
        <v>20475</v>
      </c>
      <c r="G169" s="278" t="s">
        <v>17684</v>
      </c>
      <c r="H169" s="273">
        <v>120942</v>
      </c>
    </row>
    <row r="170" spans="2:8">
      <c r="B170" s="273" t="s">
        <v>17671</v>
      </c>
      <c r="C170" s="273" t="s">
        <v>17677</v>
      </c>
      <c r="D170" s="662"/>
      <c r="E170" s="277"/>
      <c r="F170" s="662">
        <v>120000</v>
      </c>
      <c r="G170" s="278" t="s">
        <v>17685</v>
      </c>
      <c r="H170" s="273">
        <v>240942</v>
      </c>
    </row>
    <row r="171" spans="2:8">
      <c r="B171" s="273" t="s">
        <v>17672</v>
      </c>
      <c r="C171" s="273" t="s">
        <v>17676</v>
      </c>
      <c r="D171" s="662"/>
      <c r="E171" s="277"/>
      <c r="F171" s="662">
        <v>11340</v>
      </c>
      <c r="G171" s="278" t="s">
        <v>17686</v>
      </c>
      <c r="H171" s="273">
        <v>252282</v>
      </c>
    </row>
    <row r="172" spans="2:8">
      <c r="B172" s="273" t="s">
        <v>17706</v>
      </c>
      <c r="C172" s="273" t="s">
        <v>17711</v>
      </c>
      <c r="D172" s="662"/>
      <c r="E172" s="277"/>
      <c r="F172" s="662">
        <v>14175</v>
      </c>
      <c r="G172" s="278" t="s">
        <v>17717</v>
      </c>
      <c r="H172" s="273">
        <v>112802</v>
      </c>
    </row>
    <row r="173" spans="2:8">
      <c r="B173" s="273" t="s">
        <v>17707</v>
      </c>
      <c r="C173" s="273" t="s">
        <v>17712</v>
      </c>
      <c r="D173" s="662"/>
      <c r="E173" s="277"/>
      <c r="F173" s="662">
        <v>14175</v>
      </c>
      <c r="G173" s="278" t="s">
        <v>17718</v>
      </c>
      <c r="H173" s="273">
        <v>126977</v>
      </c>
    </row>
    <row r="174" spans="2:8">
      <c r="B174" s="273" t="s">
        <v>17707</v>
      </c>
      <c r="C174" s="273" t="s">
        <v>17713</v>
      </c>
      <c r="D174" s="662"/>
      <c r="E174" s="277"/>
      <c r="F174" s="662">
        <v>13500</v>
      </c>
      <c r="G174" s="278" t="s">
        <v>17719</v>
      </c>
      <c r="H174" s="273">
        <v>140477</v>
      </c>
    </row>
    <row r="175" spans="2:8">
      <c r="B175" s="273" t="s">
        <v>17708</v>
      </c>
      <c r="C175" s="273" t="s">
        <v>17714</v>
      </c>
      <c r="D175" s="662"/>
      <c r="E175" s="277"/>
      <c r="F175" s="662">
        <v>14175</v>
      </c>
      <c r="G175" s="278" t="s">
        <v>5045</v>
      </c>
      <c r="H175" s="273">
        <v>37839</v>
      </c>
    </row>
    <row r="176" spans="2:8">
      <c r="B176" s="273" t="s">
        <v>17709</v>
      </c>
      <c r="C176" s="273" t="s">
        <v>17715</v>
      </c>
      <c r="D176" s="662"/>
      <c r="E176" s="277"/>
      <c r="F176" s="662">
        <v>20475</v>
      </c>
      <c r="G176" s="278" t="s">
        <v>5062</v>
      </c>
      <c r="H176" s="273">
        <v>97085</v>
      </c>
    </row>
    <row r="177" spans="2:8">
      <c r="B177" s="273" t="s">
        <v>17710</v>
      </c>
      <c r="C177" s="273" t="s">
        <v>17716</v>
      </c>
      <c r="D177" s="662"/>
      <c r="E177" s="277"/>
      <c r="F177" s="662">
        <v>20475</v>
      </c>
      <c r="G177" s="278" t="s">
        <v>5065</v>
      </c>
      <c r="H177" s="273">
        <v>117560</v>
      </c>
    </row>
    <row r="178" spans="2:8">
      <c r="B178" s="273" t="s">
        <v>17736</v>
      </c>
      <c r="C178" s="273" t="s">
        <v>17745</v>
      </c>
      <c r="D178" s="662"/>
      <c r="E178" s="277"/>
      <c r="F178" s="662">
        <v>22680</v>
      </c>
      <c r="G178" s="278" t="s">
        <v>17755</v>
      </c>
      <c r="H178" s="273">
        <v>97898</v>
      </c>
    </row>
    <row r="179" spans="2:8">
      <c r="B179" s="273" t="s">
        <v>17737</v>
      </c>
      <c r="C179" s="273" t="s">
        <v>17746</v>
      </c>
      <c r="D179" s="662"/>
      <c r="E179" s="277"/>
      <c r="F179" s="662">
        <v>20475</v>
      </c>
      <c r="G179" s="278" t="s">
        <v>5059</v>
      </c>
      <c r="H179" s="273">
        <v>223397</v>
      </c>
    </row>
    <row r="180" spans="2:8">
      <c r="B180" s="273" t="s">
        <v>17738</v>
      </c>
      <c r="C180" s="273" t="s">
        <v>17747</v>
      </c>
      <c r="D180" s="662"/>
      <c r="E180" s="277"/>
      <c r="F180" s="662">
        <v>20475</v>
      </c>
      <c r="G180" s="278" t="s">
        <v>17756</v>
      </c>
      <c r="H180" s="273">
        <v>239866</v>
      </c>
    </row>
    <row r="181" spans="2:8">
      <c r="B181" s="273" t="s">
        <v>17739</v>
      </c>
      <c r="C181" s="273" t="s">
        <v>17748</v>
      </c>
      <c r="D181" s="662"/>
      <c r="E181" s="277"/>
      <c r="F181" s="662">
        <v>20475</v>
      </c>
      <c r="G181" s="278" t="s">
        <v>5063</v>
      </c>
      <c r="H181" s="273">
        <v>260341</v>
      </c>
    </row>
    <row r="182" spans="2:8">
      <c r="B182" s="273" t="s">
        <v>17740</v>
      </c>
      <c r="C182" s="273" t="s">
        <v>17749</v>
      </c>
      <c r="D182" s="662"/>
      <c r="E182" s="277"/>
      <c r="F182" s="662">
        <v>16380</v>
      </c>
      <c r="G182" s="278" t="s">
        <v>17757</v>
      </c>
      <c r="H182" s="273">
        <v>276721</v>
      </c>
    </row>
    <row r="183" spans="2:8">
      <c r="B183" s="273" t="s">
        <v>17741</v>
      </c>
      <c r="C183" s="273" t="s">
        <v>17750</v>
      </c>
      <c r="D183" s="662"/>
      <c r="E183" s="277"/>
      <c r="F183" s="662">
        <v>13500</v>
      </c>
      <c r="G183" s="278" t="s">
        <v>5054</v>
      </c>
      <c r="H183" s="273">
        <v>283709</v>
      </c>
    </row>
    <row r="184" spans="2:8">
      <c r="B184" s="273" t="s">
        <v>17742</v>
      </c>
      <c r="C184" s="273" t="s">
        <v>17751</v>
      </c>
      <c r="D184" s="662"/>
      <c r="E184" s="277"/>
      <c r="F184" s="662">
        <v>14175</v>
      </c>
      <c r="G184" s="278" t="s">
        <v>17758</v>
      </c>
      <c r="H184" s="273">
        <v>297884</v>
      </c>
    </row>
    <row r="185" spans="2:8">
      <c r="B185" s="273" t="s">
        <v>17741</v>
      </c>
      <c r="C185" s="273" t="s">
        <v>17752</v>
      </c>
      <c r="D185" s="662"/>
      <c r="E185" s="277"/>
      <c r="F185" s="662">
        <v>12600</v>
      </c>
      <c r="G185" s="278" t="s">
        <v>17759</v>
      </c>
      <c r="H185" s="273">
        <v>310484</v>
      </c>
    </row>
    <row r="186" spans="2:8">
      <c r="B186" s="273" t="s">
        <v>17743</v>
      </c>
      <c r="C186" s="273" t="s">
        <v>17753</v>
      </c>
      <c r="D186" s="662"/>
      <c r="E186" s="277"/>
      <c r="F186" s="662">
        <v>12600</v>
      </c>
      <c r="G186" s="278" t="s">
        <v>17760</v>
      </c>
      <c r="H186" s="273">
        <v>288103</v>
      </c>
    </row>
    <row r="187" spans="2:8">
      <c r="B187" s="273" t="s">
        <v>17744</v>
      </c>
      <c r="C187" s="273" t="s">
        <v>17754</v>
      </c>
      <c r="D187" s="662"/>
      <c r="E187" s="277"/>
      <c r="F187" s="662">
        <v>17325</v>
      </c>
      <c r="G187" s="278" t="s">
        <v>17761</v>
      </c>
      <c r="H187" s="273">
        <v>305428</v>
      </c>
    </row>
    <row r="188" spans="2:8">
      <c r="B188" s="273" t="s">
        <v>17777</v>
      </c>
      <c r="C188" s="273" t="s">
        <v>17782</v>
      </c>
      <c r="D188" s="662"/>
      <c r="E188" s="277"/>
      <c r="F188" s="662">
        <v>14175</v>
      </c>
      <c r="G188" s="278" t="s">
        <v>5056</v>
      </c>
      <c r="H188" s="273">
        <v>205760</v>
      </c>
    </row>
    <row r="189" spans="2:8">
      <c r="B189" s="273" t="s">
        <v>17778</v>
      </c>
      <c r="C189" s="273" t="s">
        <v>17783</v>
      </c>
      <c r="D189" s="662"/>
      <c r="E189" s="277"/>
      <c r="F189" s="662">
        <v>14175</v>
      </c>
      <c r="G189" s="278" t="s">
        <v>5052</v>
      </c>
      <c r="H189" s="273">
        <v>219935</v>
      </c>
    </row>
    <row r="190" spans="2:8">
      <c r="B190" s="273" t="s">
        <v>17778</v>
      </c>
      <c r="C190" s="273" t="s">
        <v>17784</v>
      </c>
      <c r="D190" s="662"/>
      <c r="E190" s="277"/>
      <c r="F190" s="662">
        <v>14175</v>
      </c>
      <c r="G190" s="278" t="s">
        <v>5058</v>
      </c>
      <c r="H190" s="273">
        <v>234110</v>
      </c>
    </row>
    <row r="191" spans="2:8">
      <c r="B191" s="273" t="s">
        <v>17779</v>
      </c>
      <c r="C191" s="273" t="s">
        <v>17785</v>
      </c>
      <c r="D191" s="662"/>
      <c r="E191" s="277"/>
      <c r="F191" s="662">
        <v>17325</v>
      </c>
      <c r="G191" s="278" t="s">
        <v>17790</v>
      </c>
      <c r="H191" s="273">
        <v>81061</v>
      </c>
    </row>
    <row r="192" spans="2:8">
      <c r="B192" s="273" t="s">
        <v>17779</v>
      </c>
      <c r="C192" s="273" t="s">
        <v>17786</v>
      </c>
      <c r="D192" s="662"/>
      <c r="E192" s="277"/>
      <c r="F192" s="662">
        <v>14175</v>
      </c>
      <c r="G192" s="278" t="s">
        <v>17791</v>
      </c>
      <c r="H192" s="273">
        <v>95236</v>
      </c>
    </row>
    <row r="193" spans="2:8">
      <c r="B193" s="273" t="s">
        <v>17780</v>
      </c>
      <c r="C193" s="273" t="s">
        <v>17787</v>
      </c>
      <c r="D193" s="662"/>
      <c r="E193" s="277"/>
      <c r="F193" s="662">
        <v>13230</v>
      </c>
      <c r="G193" s="278" t="s">
        <v>17792</v>
      </c>
      <c r="H193" s="273">
        <v>107048</v>
      </c>
    </row>
    <row r="194" spans="2:8">
      <c r="B194" s="273" t="s">
        <v>17781</v>
      </c>
      <c r="C194" s="273" t="s">
        <v>17788</v>
      </c>
      <c r="D194" s="662"/>
      <c r="E194" s="277"/>
      <c r="F194" s="662">
        <v>13230</v>
      </c>
      <c r="G194" s="278" t="s">
        <v>17793</v>
      </c>
      <c r="H194" s="273">
        <v>133936</v>
      </c>
    </row>
    <row r="195" spans="2:8">
      <c r="B195" s="273" t="s">
        <v>12904</v>
      </c>
      <c r="C195" s="273" t="s">
        <v>17789</v>
      </c>
      <c r="D195" s="662"/>
      <c r="E195" s="277"/>
      <c r="F195" s="662">
        <v>11970</v>
      </c>
      <c r="G195" s="278" t="s">
        <v>17794</v>
      </c>
      <c r="H195" s="273">
        <v>145906</v>
      </c>
    </row>
    <row r="196" spans="2:8">
      <c r="B196" s="273" t="s">
        <v>12985</v>
      </c>
      <c r="C196" s="273" t="s">
        <v>1283</v>
      </c>
      <c r="D196" s="662">
        <v>16800</v>
      </c>
      <c r="E196" s="277" t="s">
        <v>5014</v>
      </c>
      <c r="F196" s="662"/>
      <c r="G196" s="278"/>
      <c r="H196" s="273">
        <v>182850</v>
      </c>
    </row>
    <row r="197" spans="2:8">
      <c r="B197" s="273" t="s">
        <v>13062</v>
      </c>
      <c r="C197" s="273" t="s">
        <v>1283</v>
      </c>
      <c r="D197" s="662"/>
      <c r="E197" s="277"/>
      <c r="F197" s="662">
        <v>4410</v>
      </c>
      <c r="G197" s="278" t="s">
        <v>13068</v>
      </c>
      <c r="H197" s="273">
        <v>69969</v>
      </c>
    </row>
    <row r="198" spans="2:8">
      <c r="B198" s="273" t="s">
        <v>13062</v>
      </c>
      <c r="C198" s="273" t="s">
        <v>1283</v>
      </c>
      <c r="D198" s="662"/>
      <c r="E198" s="277"/>
      <c r="F198" s="662">
        <v>16365</v>
      </c>
      <c r="G198" s="278" t="s">
        <v>13069</v>
      </c>
      <c r="H198" s="273">
        <v>86334</v>
      </c>
    </row>
    <row r="199" spans="2:8">
      <c r="B199" s="273" t="s">
        <v>13070</v>
      </c>
      <c r="C199" s="273" t="s">
        <v>1283</v>
      </c>
      <c r="D199" s="662"/>
      <c r="E199" s="277"/>
      <c r="F199" s="662">
        <v>13485</v>
      </c>
      <c r="G199" s="278" t="s">
        <v>13071</v>
      </c>
      <c r="H199" s="273">
        <v>99819</v>
      </c>
    </row>
    <row r="200" spans="2:8">
      <c r="B200" s="273" t="s">
        <v>13077</v>
      </c>
      <c r="C200" s="273" t="s">
        <v>1283</v>
      </c>
      <c r="D200" s="662"/>
      <c r="E200" s="277"/>
      <c r="F200" s="662">
        <v>4410</v>
      </c>
      <c r="G200" s="278" t="s">
        <v>13078</v>
      </c>
      <c r="H200" s="273">
        <v>127738</v>
      </c>
    </row>
    <row r="201" spans="2:8">
      <c r="B201" s="273" t="s">
        <v>13137</v>
      </c>
      <c r="C201" s="273" t="s">
        <v>1283</v>
      </c>
      <c r="D201" s="662">
        <v>4090</v>
      </c>
      <c r="E201" s="277" t="s">
        <v>5068</v>
      </c>
      <c r="F201" s="662"/>
      <c r="G201" s="278"/>
      <c r="H201" s="273">
        <v>73159</v>
      </c>
    </row>
    <row r="202" spans="2:8">
      <c r="B202" s="273" t="s">
        <v>12907</v>
      </c>
      <c r="C202" s="273" t="s">
        <v>1283</v>
      </c>
      <c r="D202" s="662"/>
      <c r="E202" s="277"/>
      <c r="F202" s="662">
        <v>4410</v>
      </c>
      <c r="G202" s="278" t="s">
        <v>13140</v>
      </c>
      <c r="H202" s="273">
        <v>59782</v>
      </c>
    </row>
    <row r="203" spans="2:8">
      <c r="B203" s="273" t="s">
        <v>13144</v>
      </c>
      <c r="C203" s="273" t="s">
        <v>1283</v>
      </c>
      <c r="D203" s="662"/>
      <c r="E203" s="277"/>
      <c r="F203" s="662">
        <v>63000</v>
      </c>
      <c r="G203" s="278" t="s">
        <v>13159</v>
      </c>
      <c r="H203" s="273">
        <v>307507</v>
      </c>
    </row>
    <row r="204" spans="2:8">
      <c r="B204" s="273" t="s">
        <v>13144</v>
      </c>
      <c r="C204" s="273" t="s">
        <v>1283</v>
      </c>
      <c r="D204" s="662"/>
      <c r="E204" s="277"/>
      <c r="F204" s="662">
        <v>14165</v>
      </c>
      <c r="G204" s="278" t="s">
        <v>5020</v>
      </c>
      <c r="H204" s="273">
        <v>321672</v>
      </c>
    </row>
    <row r="205" spans="2:8">
      <c r="B205" s="273" t="s">
        <v>13161</v>
      </c>
      <c r="C205" s="273" t="s">
        <v>1283</v>
      </c>
      <c r="D205" s="662">
        <v>92120</v>
      </c>
      <c r="E205" s="277" t="s">
        <v>12251</v>
      </c>
      <c r="F205" s="662"/>
      <c r="G205" s="278"/>
      <c r="H205" s="273">
        <v>254947</v>
      </c>
    </row>
    <row r="206" spans="2:8">
      <c r="B206" s="273" t="s">
        <v>13162</v>
      </c>
      <c r="C206" s="273" t="s">
        <v>1283</v>
      </c>
      <c r="D206" s="662"/>
      <c r="E206" s="277"/>
      <c r="F206" s="662">
        <v>14165</v>
      </c>
      <c r="G206" s="278" t="s">
        <v>13163</v>
      </c>
      <c r="H206" s="273">
        <v>283287</v>
      </c>
    </row>
    <row r="207" spans="2:8">
      <c r="B207" s="273" t="s">
        <v>13179</v>
      </c>
      <c r="C207" s="273" t="s">
        <v>1283</v>
      </c>
      <c r="D207" s="662"/>
      <c r="E207" s="277"/>
      <c r="F207" s="662">
        <v>16365</v>
      </c>
      <c r="G207" s="278" t="s">
        <v>13181</v>
      </c>
      <c r="H207" s="273">
        <v>205577</v>
      </c>
    </row>
    <row r="208" spans="2:8">
      <c r="B208" s="273" t="s">
        <v>13180</v>
      </c>
      <c r="C208" s="273" t="s">
        <v>1283</v>
      </c>
      <c r="D208" s="662"/>
      <c r="E208" s="277"/>
      <c r="F208" s="662">
        <v>4410</v>
      </c>
      <c r="G208" s="278" t="s">
        <v>5031</v>
      </c>
      <c r="H208" s="273">
        <v>209987</v>
      </c>
    </row>
    <row r="209" spans="2:8">
      <c r="B209" s="273" t="s">
        <v>13183</v>
      </c>
      <c r="C209" s="273" t="s">
        <v>1283</v>
      </c>
      <c r="D209" s="662">
        <v>6600</v>
      </c>
      <c r="E209" s="277" t="s">
        <v>5014</v>
      </c>
      <c r="F209" s="662"/>
      <c r="G209" s="278"/>
      <c r="H209" s="273">
        <v>196006</v>
      </c>
    </row>
    <row r="210" spans="2:8">
      <c r="B210" s="273" t="s">
        <v>13184</v>
      </c>
      <c r="C210" s="273" t="s">
        <v>1283</v>
      </c>
      <c r="D210" s="662">
        <v>1468</v>
      </c>
      <c r="E210" s="277" t="s">
        <v>13189</v>
      </c>
      <c r="F210" s="662"/>
      <c r="G210" s="278"/>
      <c r="H210" s="273">
        <v>194538</v>
      </c>
    </row>
    <row r="211" spans="2:8">
      <c r="B211" s="273" t="s">
        <v>12908</v>
      </c>
      <c r="C211" s="273" t="s">
        <v>1283</v>
      </c>
      <c r="D211" s="662"/>
      <c r="E211" s="277"/>
      <c r="F211" s="662">
        <v>14000</v>
      </c>
      <c r="G211" s="278" t="s">
        <v>13192</v>
      </c>
      <c r="H211" s="273">
        <v>75961</v>
      </c>
    </row>
    <row r="212" spans="2:8">
      <c r="B212" s="273" t="s">
        <v>13213</v>
      </c>
      <c r="C212" s="273" t="s">
        <v>1283</v>
      </c>
      <c r="D212" s="662"/>
      <c r="E212" s="277"/>
      <c r="F212" s="662">
        <v>4410</v>
      </c>
      <c r="G212" s="278" t="s">
        <v>5037</v>
      </c>
      <c r="H212" s="273">
        <v>135136</v>
      </c>
    </row>
    <row r="213" spans="2:8">
      <c r="B213" s="273" t="s">
        <v>13214</v>
      </c>
      <c r="C213" s="273" t="s">
        <v>1283</v>
      </c>
      <c r="D213" s="662"/>
      <c r="E213" s="277"/>
      <c r="F213" s="662">
        <v>13485</v>
      </c>
      <c r="G213" s="278" t="s">
        <v>5021</v>
      </c>
      <c r="H213" s="273">
        <v>148621</v>
      </c>
    </row>
    <row r="214" spans="2:8">
      <c r="B214" s="273" t="s">
        <v>13217</v>
      </c>
      <c r="C214" s="273" t="s">
        <v>1283</v>
      </c>
      <c r="D214" s="662">
        <v>1468</v>
      </c>
      <c r="E214" s="277" t="s">
        <v>13256</v>
      </c>
      <c r="F214" s="662"/>
      <c r="G214" s="278"/>
      <c r="H214" s="273">
        <v>234333</v>
      </c>
    </row>
    <row r="215" spans="2:8">
      <c r="B215" s="273" t="s">
        <v>13243</v>
      </c>
      <c r="C215" s="273" t="s">
        <v>1283</v>
      </c>
      <c r="D215" s="690">
        <v>100000</v>
      </c>
      <c r="E215" s="691" t="s">
        <v>13244</v>
      </c>
      <c r="F215" s="662"/>
      <c r="G215" s="278"/>
      <c r="H215" s="273">
        <v>162008</v>
      </c>
    </row>
    <row r="216" spans="2:8">
      <c r="B216" s="273" t="s">
        <v>13252</v>
      </c>
      <c r="C216" s="273" t="s">
        <v>1283</v>
      </c>
      <c r="D216" s="662"/>
      <c r="E216" s="277"/>
      <c r="F216" s="662">
        <v>4410</v>
      </c>
      <c r="G216" s="278" t="s">
        <v>5042</v>
      </c>
      <c r="H216" s="273">
        <v>98862</v>
      </c>
    </row>
    <row r="217" spans="2:8">
      <c r="B217" s="273" t="s">
        <v>13255</v>
      </c>
      <c r="C217" s="273" t="s">
        <v>1283</v>
      </c>
      <c r="D217" s="662"/>
      <c r="E217" s="277"/>
      <c r="F217" s="662">
        <v>14165</v>
      </c>
      <c r="G217" s="278" t="s">
        <v>5050</v>
      </c>
      <c r="H217" s="273">
        <v>150956</v>
      </c>
    </row>
    <row r="218" spans="2:8">
      <c r="B218" s="273" t="s">
        <v>13257</v>
      </c>
      <c r="C218" s="273" t="s">
        <v>1283</v>
      </c>
      <c r="D218" s="662">
        <v>1468</v>
      </c>
      <c r="E218" s="277" t="s">
        <v>13258</v>
      </c>
      <c r="F218" s="662"/>
      <c r="G218" s="278"/>
      <c r="H218" s="273">
        <v>149488</v>
      </c>
    </row>
    <row r="219" spans="2:8">
      <c r="B219" s="273" t="s">
        <v>13259</v>
      </c>
      <c r="C219" s="273" t="s">
        <v>1283</v>
      </c>
      <c r="D219" s="662"/>
      <c r="E219" s="277"/>
      <c r="F219" s="662">
        <v>14165</v>
      </c>
      <c r="G219" s="278" t="s">
        <v>13260</v>
      </c>
      <c r="H219" s="273">
        <v>177828</v>
      </c>
    </row>
    <row r="220" spans="2:8">
      <c r="B220" s="273" t="s">
        <v>13278</v>
      </c>
      <c r="C220" s="273" t="s">
        <v>1283</v>
      </c>
      <c r="D220" s="662"/>
      <c r="E220" s="277"/>
      <c r="F220" s="662">
        <v>4410</v>
      </c>
      <c r="G220" s="278" t="s">
        <v>13279</v>
      </c>
      <c r="H220" s="273">
        <v>71113</v>
      </c>
    </row>
    <row r="221" spans="2:8">
      <c r="B221" s="273" t="s">
        <v>13280</v>
      </c>
      <c r="C221" s="273" t="s">
        <v>1283</v>
      </c>
      <c r="D221" s="662"/>
      <c r="E221" s="277"/>
      <c r="F221" s="662">
        <v>16350</v>
      </c>
      <c r="G221" s="278" t="s">
        <v>13281</v>
      </c>
      <c r="H221" s="273">
        <v>87463</v>
      </c>
    </row>
    <row r="222" spans="2:8">
      <c r="B222" s="273" t="s">
        <v>13284</v>
      </c>
      <c r="C222" s="273" t="s">
        <v>1283</v>
      </c>
      <c r="D222" s="662"/>
      <c r="E222" s="277"/>
      <c r="F222" s="662">
        <v>26000</v>
      </c>
      <c r="G222" s="278" t="s">
        <v>13192</v>
      </c>
      <c r="H222" s="273">
        <v>83523</v>
      </c>
    </row>
    <row r="223" spans="2:8">
      <c r="B223" s="273" t="s">
        <v>13301</v>
      </c>
      <c r="C223" s="273" t="s">
        <v>1283</v>
      </c>
      <c r="D223" s="662">
        <v>1468</v>
      </c>
      <c r="E223" s="277" t="s">
        <v>13302</v>
      </c>
      <c r="F223" s="662"/>
      <c r="G223" s="278"/>
      <c r="H223" s="273">
        <v>153245</v>
      </c>
    </row>
    <row r="224" spans="2:8">
      <c r="B224" s="273" t="s">
        <v>13305</v>
      </c>
      <c r="C224" s="273" t="s">
        <v>1283</v>
      </c>
      <c r="D224" s="662">
        <v>20000</v>
      </c>
      <c r="E224" s="277" t="s">
        <v>13306</v>
      </c>
      <c r="F224" s="662"/>
      <c r="G224" s="278"/>
      <c r="H224" s="273">
        <v>128178</v>
      </c>
    </row>
    <row r="225" spans="2:8">
      <c r="B225" s="273" t="s">
        <v>13314</v>
      </c>
      <c r="C225" s="273" t="s">
        <v>1283</v>
      </c>
      <c r="D225" s="662"/>
      <c r="E225" s="277"/>
      <c r="F225" s="662">
        <v>4410</v>
      </c>
      <c r="G225" s="278" t="s">
        <v>5049</v>
      </c>
      <c r="H225" s="273">
        <v>12709</v>
      </c>
    </row>
    <row r="226" spans="2:8">
      <c r="B226" s="273" t="s">
        <v>17595</v>
      </c>
      <c r="C226" s="273" t="s">
        <v>1283</v>
      </c>
      <c r="D226" s="662"/>
      <c r="E226" s="277"/>
      <c r="F226" s="662">
        <v>13485</v>
      </c>
      <c r="G226" s="278" t="s">
        <v>5029</v>
      </c>
      <c r="H226" s="273">
        <v>26194</v>
      </c>
    </row>
    <row r="227" spans="2:8">
      <c r="B227" s="273" t="s">
        <v>17622</v>
      </c>
      <c r="C227" s="273" t="s">
        <v>1283</v>
      </c>
      <c r="D227" s="662">
        <v>1468</v>
      </c>
      <c r="E227" s="277" t="s">
        <v>17623</v>
      </c>
      <c r="F227" s="662"/>
      <c r="G227" s="278"/>
      <c r="H227" s="273">
        <v>36582</v>
      </c>
    </row>
    <row r="228" spans="2:8">
      <c r="B228" s="273" t="s">
        <v>17636</v>
      </c>
      <c r="C228" s="273" t="s">
        <v>1283</v>
      </c>
      <c r="D228" s="662"/>
      <c r="E228" s="277"/>
      <c r="F228" s="662">
        <v>4410</v>
      </c>
      <c r="G228" s="278" t="s">
        <v>17637</v>
      </c>
      <c r="H228" s="273">
        <v>58368</v>
      </c>
    </row>
    <row r="229" spans="2:8">
      <c r="B229" s="273" t="s">
        <v>17654</v>
      </c>
      <c r="C229" s="273" t="s">
        <v>1283</v>
      </c>
      <c r="D229" s="662"/>
      <c r="E229" s="277"/>
      <c r="F229" s="662">
        <v>14165</v>
      </c>
      <c r="G229" s="278" t="s">
        <v>5057</v>
      </c>
      <c r="H229" s="273">
        <v>58825</v>
      </c>
    </row>
    <row r="230" spans="2:8">
      <c r="B230" s="273" t="s">
        <v>17655</v>
      </c>
      <c r="C230" s="273" t="s">
        <v>1283</v>
      </c>
      <c r="D230" s="662"/>
      <c r="E230" s="277"/>
      <c r="F230" s="662">
        <v>84000</v>
      </c>
      <c r="G230" s="278" t="s">
        <v>17656</v>
      </c>
      <c r="H230" s="273">
        <v>142825</v>
      </c>
    </row>
    <row r="231" spans="2:8">
      <c r="B231" s="273" t="s">
        <v>17657</v>
      </c>
      <c r="C231" s="273" t="s">
        <v>1283</v>
      </c>
      <c r="D231" s="662">
        <v>1468</v>
      </c>
      <c r="E231" s="277" t="s">
        <v>17658</v>
      </c>
      <c r="F231" s="662"/>
      <c r="G231" s="278"/>
      <c r="H231" s="273">
        <v>172857</v>
      </c>
    </row>
    <row r="232" spans="2:8">
      <c r="B232" s="273" t="s">
        <v>17659</v>
      </c>
      <c r="C232" s="273" t="s">
        <v>1283</v>
      </c>
      <c r="D232" s="662"/>
      <c r="E232" s="277"/>
      <c r="F232" s="662">
        <v>45360</v>
      </c>
      <c r="G232" s="278" t="s">
        <v>17660</v>
      </c>
      <c r="H232" s="273">
        <v>218217</v>
      </c>
    </row>
    <row r="233" spans="2:8">
      <c r="B233" s="273" t="s">
        <v>17661</v>
      </c>
      <c r="C233" s="273" t="s">
        <v>1283</v>
      </c>
      <c r="D233" s="662">
        <v>24674</v>
      </c>
      <c r="E233" s="277" t="s">
        <v>17662</v>
      </c>
      <c r="F233" s="662"/>
      <c r="G233" s="278"/>
      <c r="H233" s="273">
        <v>193543</v>
      </c>
    </row>
    <row r="234" spans="2:8">
      <c r="B234" s="273" t="s">
        <v>17663</v>
      </c>
      <c r="C234" s="273" t="s">
        <v>1283</v>
      </c>
      <c r="D234" s="662"/>
      <c r="E234" s="277"/>
      <c r="F234" s="662">
        <v>84000</v>
      </c>
      <c r="G234" s="278" t="s">
        <v>17664</v>
      </c>
      <c r="H234" s="273">
        <v>291718</v>
      </c>
    </row>
    <row r="235" spans="2:8">
      <c r="B235" s="273" t="s">
        <v>17667</v>
      </c>
      <c r="C235" s="273" t="s">
        <v>1283</v>
      </c>
      <c r="D235" s="662">
        <v>12000</v>
      </c>
      <c r="E235" s="277" t="s">
        <v>5014</v>
      </c>
      <c r="F235" s="662"/>
      <c r="G235" s="278"/>
      <c r="H235" s="273">
        <v>274745</v>
      </c>
    </row>
    <row r="236" spans="2:8">
      <c r="B236" s="273" t="s">
        <v>17688</v>
      </c>
      <c r="C236" s="273" t="s">
        <v>1283</v>
      </c>
      <c r="D236" s="662">
        <v>130010</v>
      </c>
      <c r="E236" s="277" t="s">
        <v>12251</v>
      </c>
      <c r="F236" s="662"/>
      <c r="G236" s="278"/>
      <c r="H236" s="273">
        <v>140247</v>
      </c>
    </row>
    <row r="237" spans="2:8">
      <c r="B237" s="273" t="s">
        <v>17689</v>
      </c>
      <c r="C237" s="273" t="s">
        <v>1283</v>
      </c>
      <c r="D237" s="662"/>
      <c r="E237" s="277"/>
      <c r="F237" s="662">
        <v>4410</v>
      </c>
      <c r="G237" s="278" t="s">
        <v>5061</v>
      </c>
      <c r="H237" s="273">
        <v>169227</v>
      </c>
    </row>
    <row r="238" spans="2:8">
      <c r="B238" s="273" t="s">
        <v>17697</v>
      </c>
      <c r="C238" s="273" t="s">
        <v>1283</v>
      </c>
      <c r="D238" s="662"/>
      <c r="E238" s="277"/>
      <c r="F238" s="662">
        <v>16350</v>
      </c>
      <c r="G238" s="278" t="s">
        <v>17698</v>
      </c>
      <c r="H238" s="273">
        <v>100467</v>
      </c>
    </row>
    <row r="239" spans="2:8">
      <c r="B239" s="273" t="s">
        <v>17700</v>
      </c>
      <c r="C239" s="273" t="s">
        <v>1283</v>
      </c>
      <c r="D239" s="662"/>
      <c r="E239" s="277"/>
      <c r="F239" s="662">
        <v>14165</v>
      </c>
      <c r="G239" s="278" t="s">
        <v>5030</v>
      </c>
      <c r="H239" s="273">
        <v>255020</v>
      </c>
    </row>
    <row r="240" spans="2:8">
      <c r="B240" s="273" t="s">
        <v>17701</v>
      </c>
      <c r="C240" s="273" t="s">
        <v>1283</v>
      </c>
      <c r="D240" s="662">
        <v>150010</v>
      </c>
      <c r="E240" s="277" t="s">
        <v>12251</v>
      </c>
      <c r="F240" s="662"/>
      <c r="G240" s="278"/>
      <c r="H240" s="273">
        <v>105010</v>
      </c>
    </row>
    <row r="241" spans="2:8">
      <c r="B241" s="273" t="s">
        <v>17704</v>
      </c>
      <c r="C241" s="273" t="s">
        <v>1283</v>
      </c>
      <c r="D241" s="662">
        <v>1468</v>
      </c>
      <c r="E241" s="277" t="s">
        <v>17705</v>
      </c>
      <c r="F241" s="662"/>
      <c r="G241" s="278"/>
      <c r="H241" s="273">
        <v>98627</v>
      </c>
    </row>
    <row r="242" spans="2:8">
      <c r="B242" s="273" t="s">
        <v>17721</v>
      </c>
      <c r="C242" s="273" t="s">
        <v>1283</v>
      </c>
      <c r="D242" s="662">
        <v>4010</v>
      </c>
      <c r="E242" s="277" t="s">
        <v>12175</v>
      </c>
      <c r="F242" s="662"/>
      <c r="G242" s="278"/>
      <c r="H242" s="273">
        <v>105519</v>
      </c>
    </row>
    <row r="243" spans="2:8">
      <c r="B243" s="273" t="s">
        <v>17726</v>
      </c>
      <c r="C243" s="273" t="s">
        <v>1283</v>
      </c>
      <c r="D243" s="662"/>
      <c r="E243" s="277"/>
      <c r="F243" s="662">
        <v>4410</v>
      </c>
      <c r="G243" s="278" t="s">
        <v>5025</v>
      </c>
      <c r="H243" s="273">
        <v>31249</v>
      </c>
    </row>
    <row r="244" spans="2:8">
      <c r="B244" s="273" t="s">
        <v>17727</v>
      </c>
      <c r="C244" s="273" t="s">
        <v>1283</v>
      </c>
      <c r="D244" s="662">
        <v>7004</v>
      </c>
      <c r="E244" s="277" t="s">
        <v>12251</v>
      </c>
      <c r="F244" s="662"/>
      <c r="G244" s="278"/>
      <c r="H244" s="273">
        <v>13520</v>
      </c>
    </row>
    <row r="245" spans="2:8">
      <c r="B245" s="273" t="s">
        <v>17730</v>
      </c>
      <c r="C245" s="273" t="s">
        <v>1283</v>
      </c>
      <c r="D245" s="662">
        <v>7510</v>
      </c>
      <c r="E245" s="277" t="s">
        <v>12175</v>
      </c>
      <c r="F245" s="662"/>
      <c r="G245" s="278"/>
      <c r="H245" s="273">
        <v>1010</v>
      </c>
    </row>
    <row r="246" spans="2:8">
      <c r="B246" s="273" t="s">
        <v>17731</v>
      </c>
      <c r="C246" s="273" t="s">
        <v>1283</v>
      </c>
      <c r="D246" s="662"/>
      <c r="E246" s="277"/>
      <c r="F246" s="662">
        <v>75600</v>
      </c>
      <c r="G246" s="278" t="s">
        <v>17732</v>
      </c>
      <c r="H246" s="273">
        <v>76610</v>
      </c>
    </row>
    <row r="247" spans="2:8">
      <c r="B247" s="273" t="s">
        <v>17737</v>
      </c>
      <c r="C247" s="273" t="s">
        <v>1283</v>
      </c>
      <c r="D247" s="662">
        <v>18171</v>
      </c>
      <c r="E247" s="277" t="s">
        <v>12251</v>
      </c>
      <c r="F247" s="662"/>
      <c r="G247" s="278"/>
      <c r="H247" s="273">
        <v>205226</v>
      </c>
    </row>
    <row r="248" spans="2:8">
      <c r="B248" s="273" t="s">
        <v>17762</v>
      </c>
      <c r="C248" s="273" t="s">
        <v>1283</v>
      </c>
      <c r="D248" s="662"/>
      <c r="E248" s="277"/>
      <c r="F248" s="662">
        <v>14165</v>
      </c>
      <c r="G248" s="278" t="s">
        <v>17763</v>
      </c>
      <c r="H248" s="273">
        <v>219391</v>
      </c>
    </row>
    <row r="249" spans="2:8">
      <c r="B249" s="273" t="s">
        <v>17767</v>
      </c>
      <c r="C249" s="273" t="s">
        <v>1283</v>
      </c>
      <c r="D249" s="662">
        <v>1468</v>
      </c>
      <c r="E249" s="277" t="s">
        <v>17768</v>
      </c>
      <c r="F249" s="662"/>
      <c r="G249" s="278"/>
      <c r="H249" s="273">
        <v>270209</v>
      </c>
    </row>
    <row r="250" spans="2:8">
      <c r="B250" s="273" t="s">
        <v>17797</v>
      </c>
      <c r="C250" s="273" t="s">
        <v>1283</v>
      </c>
      <c r="D250" s="662">
        <v>160000</v>
      </c>
      <c r="E250" s="277" t="s">
        <v>12251</v>
      </c>
      <c r="F250" s="662"/>
      <c r="G250" s="278"/>
      <c r="H250" s="273">
        <v>63736</v>
      </c>
    </row>
    <row r="251" spans="2:8">
      <c r="B251" s="273" t="s">
        <v>17799</v>
      </c>
      <c r="C251" s="273" t="s">
        <v>1283</v>
      </c>
      <c r="D251" s="662">
        <v>1468</v>
      </c>
      <c r="E251" s="277" t="s">
        <v>17800</v>
      </c>
      <c r="F251" s="662"/>
      <c r="G251" s="278"/>
      <c r="H251" s="273">
        <v>93818</v>
      </c>
    </row>
    <row r="252" spans="2:8">
      <c r="B252" s="273" t="s">
        <v>17780</v>
      </c>
      <c r="C252" s="273" t="s">
        <v>1283</v>
      </c>
      <c r="D252" s="662"/>
      <c r="E252" s="277"/>
      <c r="F252" s="662">
        <v>14165</v>
      </c>
      <c r="G252" s="278" t="s">
        <v>17804</v>
      </c>
      <c r="H252" s="273">
        <v>121213</v>
      </c>
    </row>
    <row r="253" spans="2:8">
      <c r="B253" s="273" t="s">
        <v>17802</v>
      </c>
      <c r="C253" s="273" t="s">
        <v>1283</v>
      </c>
      <c r="D253" s="662"/>
      <c r="E253" s="277"/>
      <c r="F253" s="662">
        <v>4410</v>
      </c>
      <c r="G253" s="278" t="s">
        <v>5064</v>
      </c>
      <c r="H253" s="273">
        <v>120706</v>
      </c>
    </row>
    <row r="254" spans="2:8">
      <c r="B254" s="273" t="s">
        <v>13102</v>
      </c>
      <c r="C254" s="273" t="s">
        <v>13103</v>
      </c>
      <c r="D254" s="662">
        <v>1661</v>
      </c>
      <c r="E254" s="277"/>
      <c r="F254" s="662"/>
      <c r="G254" s="278"/>
      <c r="H254" s="273">
        <v>13636</v>
      </c>
    </row>
    <row r="255" spans="2:8">
      <c r="B255" s="273" t="s">
        <v>13182</v>
      </c>
      <c r="C255" s="273" t="s">
        <v>13104</v>
      </c>
      <c r="D255" s="662">
        <v>1276</v>
      </c>
      <c r="E255" s="277"/>
      <c r="F255" s="662"/>
      <c r="G255" s="278"/>
      <c r="H255" s="273">
        <v>202606</v>
      </c>
    </row>
    <row r="256" spans="2:8">
      <c r="B256" s="273" t="s">
        <v>13253</v>
      </c>
      <c r="C256" s="273" t="s">
        <v>13054</v>
      </c>
      <c r="D256" s="662">
        <v>1699</v>
      </c>
      <c r="E256" s="277"/>
      <c r="F256" s="662"/>
      <c r="G256" s="278"/>
      <c r="H256" s="273">
        <v>111338</v>
      </c>
    </row>
    <row r="257" spans="2:8">
      <c r="B257" s="273" t="s">
        <v>17596</v>
      </c>
      <c r="C257" s="273" t="s">
        <v>13055</v>
      </c>
      <c r="D257" s="662">
        <v>2514</v>
      </c>
      <c r="E257" s="277"/>
      <c r="F257" s="662"/>
      <c r="G257" s="278"/>
      <c r="H257" s="273">
        <v>17575</v>
      </c>
    </row>
    <row r="258" spans="2:8">
      <c r="B258" s="273" t="s">
        <v>17699</v>
      </c>
      <c r="C258" s="273" t="s">
        <v>13105</v>
      </c>
      <c r="D258" s="662">
        <v>3061</v>
      </c>
      <c r="E258" s="277"/>
      <c r="F258" s="662"/>
      <c r="G258" s="278"/>
      <c r="H258" s="273">
        <v>240855</v>
      </c>
    </row>
    <row r="259" spans="2:8">
      <c r="B259" s="273" t="s">
        <v>17778</v>
      </c>
      <c r="C259" s="273" t="s">
        <v>17795</v>
      </c>
      <c r="D259" s="662">
        <v>2008</v>
      </c>
      <c r="E259" s="277"/>
      <c r="F259" s="662"/>
      <c r="G259" s="278"/>
      <c r="H259" s="273">
        <v>232102</v>
      </c>
    </row>
    <row r="260" spans="2:8">
      <c r="B260" s="273" t="s">
        <v>13076</v>
      </c>
      <c r="C260" s="273" t="s">
        <v>13042</v>
      </c>
      <c r="D260" s="662">
        <v>1235</v>
      </c>
      <c r="E260" s="277"/>
      <c r="F260" s="662"/>
      <c r="G260" s="278"/>
      <c r="H260" s="273">
        <v>102234</v>
      </c>
    </row>
    <row r="261" spans="2:8">
      <c r="B261" s="273" t="s">
        <v>13114</v>
      </c>
      <c r="C261" s="273" t="s">
        <v>13043</v>
      </c>
      <c r="D261" s="662">
        <v>1232</v>
      </c>
      <c r="E261" s="277"/>
      <c r="F261" s="662"/>
      <c r="G261" s="278"/>
      <c r="H261" s="273">
        <v>173009</v>
      </c>
    </row>
    <row r="262" spans="2:8">
      <c r="B262" s="273" t="s">
        <v>13164</v>
      </c>
      <c r="C262" s="273" t="s">
        <v>13044</v>
      </c>
      <c r="D262" s="662">
        <v>1234</v>
      </c>
      <c r="E262" s="277"/>
      <c r="F262" s="662"/>
      <c r="G262" s="278"/>
      <c r="H262" s="273">
        <v>282053</v>
      </c>
    </row>
    <row r="263" spans="2:8">
      <c r="B263" s="273" t="s">
        <v>13185</v>
      </c>
      <c r="C263" s="273" t="s">
        <v>13045</v>
      </c>
      <c r="D263" s="662">
        <v>1229</v>
      </c>
      <c r="E263" s="277"/>
      <c r="F263" s="662"/>
      <c r="G263" s="278"/>
      <c r="H263" s="273">
        <v>193309</v>
      </c>
    </row>
    <row r="264" spans="2:8">
      <c r="B264" s="273" t="s">
        <v>13216</v>
      </c>
      <c r="C264" s="273" t="s">
        <v>13046</v>
      </c>
      <c r="D264" s="662">
        <v>1228</v>
      </c>
      <c r="E264" s="277"/>
      <c r="F264" s="662"/>
      <c r="G264" s="278"/>
      <c r="H264" s="273">
        <v>239568</v>
      </c>
    </row>
    <row r="265" spans="2:8">
      <c r="B265" s="273" t="s">
        <v>13303</v>
      </c>
      <c r="C265" s="273" t="s">
        <v>13047</v>
      </c>
      <c r="D265" s="662">
        <v>1231</v>
      </c>
      <c r="E265" s="277"/>
      <c r="F265" s="662"/>
      <c r="G265" s="278"/>
      <c r="H265" s="273">
        <v>176597</v>
      </c>
    </row>
    <row r="266" spans="2:8">
      <c r="B266" s="273" t="s">
        <v>13304</v>
      </c>
      <c r="C266" s="273" t="s">
        <v>13048</v>
      </c>
      <c r="D266" s="662">
        <v>1231</v>
      </c>
      <c r="E266" s="277"/>
      <c r="F266" s="662"/>
      <c r="G266" s="278"/>
      <c r="H266" s="273">
        <v>152014</v>
      </c>
    </row>
    <row r="267" spans="2:8">
      <c r="B267" s="273" t="s">
        <v>17625</v>
      </c>
      <c r="C267" s="273" t="s">
        <v>13049</v>
      </c>
      <c r="D267" s="662">
        <v>1235</v>
      </c>
      <c r="E267" s="277"/>
      <c r="F267" s="662"/>
      <c r="G267" s="278"/>
      <c r="H267" s="273">
        <v>82677</v>
      </c>
    </row>
    <row r="268" spans="2:8">
      <c r="B268" s="273" t="s">
        <v>17665</v>
      </c>
      <c r="C268" s="273" t="s">
        <v>13050</v>
      </c>
      <c r="D268" s="662">
        <v>1234</v>
      </c>
      <c r="E268" s="277"/>
      <c r="F268" s="662"/>
      <c r="G268" s="278"/>
      <c r="H268" s="273">
        <v>290484</v>
      </c>
    </row>
    <row r="269" spans="2:8">
      <c r="B269" s="273" t="s">
        <v>17702</v>
      </c>
      <c r="C269" s="273" t="s">
        <v>13051</v>
      </c>
      <c r="D269" s="662">
        <v>1228</v>
      </c>
      <c r="E269" s="277"/>
      <c r="F269" s="662"/>
      <c r="G269" s="278"/>
      <c r="H269" s="273">
        <v>103782</v>
      </c>
    </row>
    <row r="270" spans="2:8">
      <c r="B270" s="273" t="s">
        <v>17764</v>
      </c>
      <c r="C270" s="273" t="s">
        <v>13052</v>
      </c>
      <c r="D270" s="662">
        <v>1230</v>
      </c>
      <c r="E270" s="277"/>
      <c r="F270" s="662"/>
      <c r="G270" s="278"/>
      <c r="H270" s="273">
        <v>275491</v>
      </c>
    </row>
    <row r="271" spans="2:8">
      <c r="B271" s="273" t="s">
        <v>17801</v>
      </c>
      <c r="C271" s="273" t="s">
        <v>13053</v>
      </c>
      <c r="D271" s="662">
        <v>1232</v>
      </c>
      <c r="E271" s="277"/>
      <c r="F271" s="662"/>
      <c r="G271" s="278"/>
      <c r="H271" s="273">
        <v>119981</v>
      </c>
    </row>
    <row r="272" spans="2:8">
      <c r="B272" s="273" t="s">
        <v>13076</v>
      </c>
      <c r="C272" s="273" t="s">
        <v>13030</v>
      </c>
      <c r="D272" s="662">
        <v>1696</v>
      </c>
      <c r="E272" s="277"/>
      <c r="F272" s="662"/>
      <c r="G272" s="278"/>
      <c r="H272" s="273">
        <v>100538</v>
      </c>
    </row>
    <row r="273" spans="2:8">
      <c r="B273" s="273" t="s">
        <v>13114</v>
      </c>
      <c r="C273" s="273" t="s">
        <v>13031</v>
      </c>
      <c r="D273" s="662">
        <v>1685</v>
      </c>
      <c r="E273" s="277"/>
      <c r="F273" s="662"/>
      <c r="G273" s="278"/>
      <c r="H273" s="273">
        <v>171324</v>
      </c>
    </row>
    <row r="274" spans="2:8">
      <c r="B274" s="273" t="s">
        <v>13164</v>
      </c>
      <c r="C274" s="273" t="s">
        <v>13032</v>
      </c>
      <c r="D274" s="662">
        <v>1678</v>
      </c>
      <c r="E274" s="277"/>
      <c r="F274" s="662"/>
      <c r="G274" s="278"/>
      <c r="H274" s="273">
        <v>283075</v>
      </c>
    </row>
    <row r="275" spans="2:8">
      <c r="B275" s="273" t="s">
        <v>13185</v>
      </c>
      <c r="C275" s="273" t="s">
        <v>13033</v>
      </c>
      <c r="D275" s="662">
        <v>1707</v>
      </c>
      <c r="E275" s="277"/>
      <c r="F275" s="662"/>
      <c r="G275" s="278"/>
      <c r="H275" s="273">
        <v>191602</v>
      </c>
    </row>
    <row r="276" spans="2:8">
      <c r="B276" s="273" t="s">
        <v>13216</v>
      </c>
      <c r="C276" s="273" t="s">
        <v>13034</v>
      </c>
      <c r="D276" s="662">
        <v>1694</v>
      </c>
      <c r="E276" s="277"/>
      <c r="F276" s="662"/>
      <c r="G276" s="278"/>
      <c r="H276" s="273">
        <v>237874</v>
      </c>
    </row>
    <row r="277" spans="2:8">
      <c r="B277" s="273" t="s">
        <v>13261</v>
      </c>
      <c r="C277" s="273" t="s">
        <v>13035</v>
      </c>
      <c r="D277" s="662">
        <v>1704</v>
      </c>
      <c r="E277" s="277"/>
      <c r="F277" s="662"/>
      <c r="G277" s="278"/>
      <c r="H277" s="273">
        <v>174893</v>
      </c>
    </row>
    <row r="278" spans="2:8">
      <c r="B278" s="273" t="s">
        <v>13304</v>
      </c>
      <c r="C278" s="273" t="s">
        <v>13036</v>
      </c>
      <c r="D278" s="662">
        <v>1680</v>
      </c>
      <c r="E278" s="277"/>
      <c r="F278" s="662"/>
      <c r="G278" s="278"/>
      <c r="H278" s="273">
        <v>150334</v>
      </c>
    </row>
    <row r="279" spans="2:8">
      <c r="B279" s="273" t="s">
        <v>17626</v>
      </c>
      <c r="C279" s="273" t="s">
        <v>13037</v>
      </c>
      <c r="D279" s="662">
        <v>1669</v>
      </c>
      <c r="E279" s="277"/>
      <c r="F279" s="662"/>
      <c r="G279" s="278"/>
      <c r="H279" s="273">
        <v>81008</v>
      </c>
    </row>
    <row r="280" spans="2:8">
      <c r="B280" s="273" t="s">
        <v>17666</v>
      </c>
      <c r="C280" s="273" t="s">
        <v>13038</v>
      </c>
      <c r="D280" s="662">
        <v>1706</v>
      </c>
      <c r="E280" s="277"/>
      <c r="F280" s="662"/>
      <c r="G280" s="278"/>
      <c r="H280" s="273">
        <v>288778</v>
      </c>
    </row>
    <row r="281" spans="2:8">
      <c r="B281" s="273" t="s">
        <v>17703</v>
      </c>
      <c r="C281" s="273" t="s">
        <v>13039</v>
      </c>
      <c r="D281" s="662">
        <v>1698</v>
      </c>
      <c r="E281" s="277"/>
      <c r="F281" s="662"/>
      <c r="G281" s="278"/>
      <c r="H281" s="273">
        <v>102084</v>
      </c>
    </row>
    <row r="282" spans="2:8">
      <c r="B282" s="273" t="s">
        <v>17765</v>
      </c>
      <c r="C282" s="273" t="s">
        <v>13040</v>
      </c>
      <c r="D282" s="662">
        <v>1771</v>
      </c>
      <c r="E282" s="277"/>
      <c r="F282" s="662"/>
      <c r="G282" s="278"/>
      <c r="H282" s="273">
        <v>273720</v>
      </c>
    </row>
    <row r="283" spans="2:8">
      <c r="B283" s="273" t="s">
        <v>17801</v>
      </c>
      <c r="C283" s="273" t="s">
        <v>13041</v>
      </c>
      <c r="D283" s="662">
        <v>1673</v>
      </c>
      <c r="E283" s="277"/>
      <c r="F283" s="662"/>
      <c r="G283" s="278"/>
      <c r="H283" s="273">
        <v>118308</v>
      </c>
    </row>
    <row r="284" spans="2:8">
      <c r="B284" s="273" t="s">
        <v>13076</v>
      </c>
      <c r="C284" s="273" t="s">
        <v>13018</v>
      </c>
      <c r="D284" s="662">
        <v>2185</v>
      </c>
      <c r="E284" s="277"/>
      <c r="F284" s="662"/>
      <c r="G284" s="278"/>
      <c r="H284" s="273">
        <v>98353</v>
      </c>
    </row>
    <row r="285" spans="2:8">
      <c r="B285" s="273" t="s">
        <v>13114</v>
      </c>
      <c r="C285" s="273" t="s">
        <v>13019</v>
      </c>
      <c r="D285" s="662">
        <v>2027</v>
      </c>
      <c r="E285" s="277"/>
      <c r="F285" s="662"/>
      <c r="G285" s="278"/>
      <c r="H285" s="273">
        <v>169297</v>
      </c>
    </row>
    <row r="286" spans="2:8">
      <c r="B286" s="273" t="s">
        <v>13164</v>
      </c>
      <c r="C286" s="273" t="s">
        <v>13020</v>
      </c>
      <c r="D286" s="662">
        <v>2004</v>
      </c>
      <c r="E286" s="277"/>
      <c r="F286" s="662"/>
      <c r="G286" s="278"/>
      <c r="H286" s="273">
        <v>278371</v>
      </c>
    </row>
    <row r="287" spans="2:8">
      <c r="B287" s="273" t="s">
        <v>13185</v>
      </c>
      <c r="C287" s="273" t="s">
        <v>13021</v>
      </c>
      <c r="D287" s="662">
        <v>2023</v>
      </c>
      <c r="E287" s="277"/>
      <c r="F287" s="662"/>
      <c r="G287" s="278"/>
      <c r="H287" s="273">
        <v>189579</v>
      </c>
    </row>
    <row r="288" spans="2:8">
      <c r="B288" s="273" t="s">
        <v>13216</v>
      </c>
      <c r="C288" s="273" t="s">
        <v>13022</v>
      </c>
      <c r="D288" s="662">
        <v>2073</v>
      </c>
      <c r="E288" s="277"/>
      <c r="F288" s="662"/>
      <c r="G288" s="278"/>
      <c r="H288" s="273">
        <v>235801</v>
      </c>
    </row>
    <row r="289" spans="2:8">
      <c r="B289" s="273" t="s">
        <v>13261</v>
      </c>
      <c r="C289" s="273" t="s">
        <v>13023</v>
      </c>
      <c r="D289" s="662">
        <v>1994</v>
      </c>
      <c r="E289" s="277"/>
      <c r="F289" s="662"/>
      <c r="G289" s="278"/>
      <c r="H289" s="273">
        <v>172899</v>
      </c>
    </row>
    <row r="290" spans="2:8">
      <c r="B290" s="273" t="s">
        <v>13304</v>
      </c>
      <c r="C290" s="273" t="s">
        <v>13024</v>
      </c>
      <c r="D290" s="662">
        <v>2156</v>
      </c>
      <c r="E290" s="277"/>
      <c r="F290" s="662"/>
      <c r="G290" s="278"/>
      <c r="H290" s="273">
        <v>148178</v>
      </c>
    </row>
    <row r="291" spans="2:8">
      <c r="B291" s="273" t="s">
        <v>17625</v>
      </c>
      <c r="C291" s="273" t="s">
        <v>13025</v>
      </c>
      <c r="D291" s="662">
        <v>2028</v>
      </c>
      <c r="E291" s="277"/>
      <c r="F291" s="662"/>
      <c r="G291" s="278"/>
      <c r="H291" s="273">
        <v>78980</v>
      </c>
    </row>
    <row r="292" spans="2:8">
      <c r="B292" s="273" t="s">
        <v>17666</v>
      </c>
      <c r="C292" s="273" t="s">
        <v>13026</v>
      </c>
      <c r="D292" s="662">
        <v>2033</v>
      </c>
      <c r="E292" s="277"/>
      <c r="F292" s="662"/>
      <c r="G292" s="278"/>
      <c r="H292" s="273">
        <v>286745</v>
      </c>
    </row>
    <row r="293" spans="2:8">
      <c r="B293" s="273" t="s">
        <v>17702</v>
      </c>
      <c r="C293" s="273" t="s">
        <v>13027</v>
      </c>
      <c r="D293" s="662">
        <v>1989</v>
      </c>
      <c r="E293" s="277"/>
      <c r="F293" s="662"/>
      <c r="G293" s="278"/>
      <c r="H293" s="273">
        <v>100095</v>
      </c>
    </row>
    <row r="294" spans="2:8">
      <c r="B294" s="273" t="s">
        <v>17766</v>
      </c>
      <c r="C294" s="273" t="s">
        <v>13028</v>
      </c>
      <c r="D294" s="662">
        <v>2043</v>
      </c>
      <c r="E294" s="277"/>
      <c r="F294" s="662"/>
      <c r="G294" s="278"/>
      <c r="H294" s="273">
        <v>271677</v>
      </c>
    </row>
    <row r="295" spans="2:8">
      <c r="B295" s="273" t="s">
        <v>17801</v>
      </c>
      <c r="C295" s="273" t="s">
        <v>13029</v>
      </c>
      <c r="D295" s="662">
        <v>2012</v>
      </c>
      <c r="E295" s="277"/>
      <c r="F295" s="662"/>
      <c r="G295" s="278"/>
      <c r="H295" s="273">
        <v>116296</v>
      </c>
    </row>
    <row r="296" spans="2:8">
      <c r="B296" s="273" t="s">
        <v>13141</v>
      </c>
      <c r="C296" s="273" t="s">
        <v>892</v>
      </c>
      <c r="D296" s="662">
        <v>5000</v>
      </c>
      <c r="E296" s="277"/>
      <c r="F296" s="662"/>
      <c r="G296" s="278"/>
      <c r="H296" s="273">
        <v>54782</v>
      </c>
    </row>
    <row r="297" spans="2:8">
      <c r="B297" s="273" t="s">
        <v>13221</v>
      </c>
      <c r="C297" s="273" t="s">
        <v>892</v>
      </c>
      <c r="D297" s="662">
        <v>5000</v>
      </c>
      <c r="E297" s="277"/>
      <c r="F297" s="662"/>
      <c r="G297" s="278"/>
      <c r="H297" s="273">
        <v>66777</v>
      </c>
    </row>
    <row r="298" spans="2:8">
      <c r="B298" s="273" t="s">
        <v>17630</v>
      </c>
      <c r="C298" s="273" t="s">
        <v>892</v>
      </c>
      <c r="D298" s="662">
        <v>5000</v>
      </c>
      <c r="E298" s="277"/>
      <c r="F298" s="662"/>
      <c r="G298" s="278"/>
      <c r="H298" s="273">
        <v>117282</v>
      </c>
    </row>
    <row r="299" spans="2:8">
      <c r="B299" s="273" t="s">
        <v>17729</v>
      </c>
      <c r="C299" s="273" t="s">
        <v>892</v>
      </c>
      <c r="D299" s="662">
        <v>5000</v>
      </c>
      <c r="E299" s="277"/>
      <c r="F299" s="662"/>
      <c r="G299" s="278"/>
      <c r="H299" s="273">
        <v>8520</v>
      </c>
    </row>
    <row r="300" spans="2:8">
      <c r="B300" s="273" t="s">
        <v>12999</v>
      </c>
      <c r="C300" s="273" t="s">
        <v>12998</v>
      </c>
      <c r="D300" s="662">
        <v>18000</v>
      </c>
      <c r="E300" s="277"/>
      <c r="F300" s="662"/>
      <c r="G300" s="278"/>
      <c r="H300" s="273">
        <v>164850</v>
      </c>
    </row>
    <row r="301" spans="2:8">
      <c r="B301" s="273" t="s">
        <v>13092</v>
      </c>
      <c r="C301" s="273" t="s">
        <v>13000</v>
      </c>
      <c r="D301" s="662">
        <v>12000</v>
      </c>
      <c r="E301" s="277"/>
      <c r="F301" s="662"/>
      <c r="G301" s="278"/>
      <c r="H301" s="273">
        <v>113878</v>
      </c>
    </row>
    <row r="302" spans="2:8">
      <c r="B302" s="273" t="s">
        <v>13176</v>
      </c>
      <c r="C302" s="273" t="s">
        <v>13001</v>
      </c>
      <c r="D302" s="662">
        <v>13500</v>
      </c>
      <c r="E302" s="277"/>
      <c r="F302" s="662"/>
      <c r="G302" s="278"/>
      <c r="H302" s="273">
        <v>289688</v>
      </c>
    </row>
    <row r="303" spans="2:8">
      <c r="B303" s="273" t="s">
        <v>13249</v>
      </c>
      <c r="C303" s="273" t="s">
        <v>13248</v>
      </c>
      <c r="D303" s="662">
        <v>39500</v>
      </c>
      <c r="E303" s="277"/>
      <c r="F303" s="662"/>
      <c r="G303" s="278"/>
      <c r="H303" s="273">
        <v>108218</v>
      </c>
    </row>
    <row r="304" spans="2:8">
      <c r="B304" s="273" t="s">
        <v>13273</v>
      </c>
      <c r="C304" s="273" t="s">
        <v>13002</v>
      </c>
      <c r="D304" s="662">
        <v>22500</v>
      </c>
      <c r="E304" s="277"/>
      <c r="F304" s="662"/>
      <c r="G304" s="278"/>
      <c r="H304" s="273">
        <v>175206</v>
      </c>
    </row>
    <row r="305" spans="2:8">
      <c r="B305" s="273" t="s">
        <v>13310</v>
      </c>
      <c r="C305" s="273" t="s">
        <v>13003</v>
      </c>
      <c r="D305" s="662">
        <v>18000</v>
      </c>
      <c r="E305" s="277"/>
      <c r="F305" s="662"/>
      <c r="G305" s="278"/>
      <c r="H305" s="273">
        <v>109685</v>
      </c>
    </row>
    <row r="306" spans="2:8">
      <c r="B306" s="273" t="s">
        <v>17690</v>
      </c>
      <c r="C306" s="273" t="s">
        <v>13004</v>
      </c>
      <c r="D306" s="662">
        <v>19800</v>
      </c>
      <c r="E306" s="277"/>
      <c r="F306" s="662"/>
      <c r="G306" s="278"/>
      <c r="H306" s="273">
        <v>149427</v>
      </c>
    </row>
    <row r="307" spans="2:8">
      <c r="B307" s="273" t="s">
        <v>17723</v>
      </c>
      <c r="C307" s="273" t="s">
        <v>13005</v>
      </c>
      <c r="D307" s="662">
        <v>21000</v>
      </c>
      <c r="E307" s="277"/>
      <c r="F307" s="662"/>
      <c r="G307" s="278"/>
      <c r="H307" s="273">
        <v>84519</v>
      </c>
    </row>
    <row r="308" spans="2:8">
      <c r="B308" s="273" t="s">
        <v>17772</v>
      </c>
      <c r="C308" s="273" t="s">
        <v>17773</v>
      </c>
      <c r="D308" s="662">
        <v>18000</v>
      </c>
      <c r="E308" s="277"/>
      <c r="F308" s="662"/>
      <c r="G308" s="278"/>
      <c r="H308" s="273">
        <v>287428</v>
      </c>
    </row>
    <row r="309" spans="2:8">
      <c r="B309" s="273" t="s">
        <v>13093</v>
      </c>
      <c r="C309" s="273" t="s">
        <v>12986</v>
      </c>
      <c r="D309" s="662">
        <v>29647</v>
      </c>
      <c r="E309" s="277"/>
      <c r="F309" s="662"/>
      <c r="G309" s="278"/>
      <c r="H309" s="273">
        <v>135203</v>
      </c>
    </row>
    <row r="310" spans="2:8">
      <c r="B310" s="273" t="s">
        <v>13092</v>
      </c>
      <c r="C310" s="273" t="s">
        <v>12987</v>
      </c>
      <c r="D310" s="662">
        <v>29647</v>
      </c>
      <c r="E310" s="277"/>
      <c r="F310" s="662"/>
      <c r="G310" s="278"/>
      <c r="H310" s="273">
        <v>84231</v>
      </c>
    </row>
    <row r="311" spans="2:8">
      <c r="B311" s="273" t="s">
        <v>13131</v>
      </c>
      <c r="C311" s="273" t="s">
        <v>12988</v>
      </c>
      <c r="D311" s="662">
        <v>29647</v>
      </c>
      <c r="E311" s="277"/>
      <c r="F311" s="662"/>
      <c r="G311" s="278"/>
      <c r="H311" s="273">
        <v>138703</v>
      </c>
    </row>
    <row r="312" spans="2:8">
      <c r="B312" s="273" t="s">
        <v>13176</v>
      </c>
      <c r="C312" s="273" t="s">
        <v>12989</v>
      </c>
      <c r="D312" s="662">
        <v>29647</v>
      </c>
      <c r="E312" s="277"/>
      <c r="F312" s="662"/>
      <c r="G312" s="278"/>
      <c r="H312" s="273">
        <v>260041</v>
      </c>
    </row>
    <row r="313" spans="2:8">
      <c r="B313" s="273" t="s">
        <v>13190</v>
      </c>
      <c r="C313" s="273" t="s">
        <v>12990</v>
      </c>
      <c r="D313" s="662">
        <v>29647</v>
      </c>
      <c r="E313" s="277"/>
      <c r="F313" s="662"/>
      <c r="G313" s="278"/>
      <c r="H313" s="273">
        <v>128984</v>
      </c>
    </row>
    <row r="314" spans="2:8">
      <c r="B314" s="273" t="s">
        <v>13221</v>
      </c>
      <c r="C314" s="273" t="s">
        <v>12991</v>
      </c>
      <c r="D314" s="662">
        <v>29647</v>
      </c>
      <c r="E314" s="277"/>
      <c r="F314" s="662"/>
      <c r="G314" s="278"/>
      <c r="H314" s="273">
        <v>147718</v>
      </c>
    </row>
    <row r="315" spans="2:8">
      <c r="B315" s="273" t="s">
        <v>13274</v>
      </c>
      <c r="C315" s="273" t="s">
        <v>12992</v>
      </c>
      <c r="D315" s="662">
        <v>29647</v>
      </c>
      <c r="E315" s="277"/>
      <c r="F315" s="662"/>
      <c r="G315" s="278"/>
      <c r="H315" s="273">
        <v>145559</v>
      </c>
    </row>
    <row r="316" spans="2:8">
      <c r="B316" s="273" t="s">
        <v>13310</v>
      </c>
      <c r="C316" s="273" t="s">
        <v>12993</v>
      </c>
      <c r="D316" s="662">
        <v>29647</v>
      </c>
      <c r="E316" s="277"/>
      <c r="F316" s="662"/>
      <c r="G316" s="278"/>
      <c r="H316" s="273">
        <v>80038</v>
      </c>
    </row>
    <row r="317" spans="2:8">
      <c r="B317" s="273" t="s">
        <v>17631</v>
      </c>
      <c r="C317" s="273" t="s">
        <v>12994</v>
      </c>
      <c r="D317" s="662">
        <v>29647</v>
      </c>
      <c r="E317" s="277"/>
      <c r="F317" s="662"/>
      <c r="G317" s="278"/>
      <c r="H317" s="273">
        <v>117560</v>
      </c>
    </row>
    <row r="318" spans="2:8">
      <c r="B318" s="273" t="s">
        <v>17691</v>
      </c>
      <c r="C318" s="273" t="s">
        <v>12995</v>
      </c>
      <c r="D318" s="662">
        <v>29575</v>
      </c>
      <c r="E318" s="277"/>
      <c r="F318" s="662"/>
      <c r="G318" s="278"/>
      <c r="H318" s="273">
        <v>119852</v>
      </c>
    </row>
    <row r="319" spans="2:8">
      <c r="B319" s="273" t="s">
        <v>17723</v>
      </c>
      <c r="C319" s="273" t="s">
        <v>12996</v>
      </c>
      <c r="D319" s="662">
        <v>29575</v>
      </c>
      <c r="E319" s="277"/>
      <c r="F319" s="662"/>
      <c r="G319" s="278"/>
      <c r="H319" s="273">
        <v>54944</v>
      </c>
    </row>
    <row r="320" spans="2:8">
      <c r="B320" s="273" t="s">
        <v>17743</v>
      </c>
      <c r="C320" s="273" t="s">
        <v>12997</v>
      </c>
      <c r="D320" s="662">
        <v>29575</v>
      </c>
      <c r="E320" s="277"/>
      <c r="F320" s="662"/>
      <c r="G320" s="278"/>
      <c r="H320" s="273">
        <v>257853</v>
      </c>
    </row>
    <row r="321" spans="2:8">
      <c r="B321" s="273" t="s">
        <v>12999</v>
      </c>
      <c r="C321" s="273" t="s">
        <v>13006</v>
      </c>
      <c r="D321" s="662">
        <v>61454</v>
      </c>
      <c r="E321" s="277"/>
      <c r="F321" s="662"/>
      <c r="G321" s="278"/>
      <c r="H321" s="273">
        <v>73749</v>
      </c>
    </row>
    <row r="322" spans="2:8">
      <c r="B322" s="273" t="s">
        <v>13094</v>
      </c>
      <c r="C322" s="273" t="s">
        <v>13007</v>
      </c>
      <c r="D322" s="662">
        <v>61454</v>
      </c>
      <c r="E322" s="277"/>
      <c r="F322" s="662"/>
      <c r="G322" s="278"/>
      <c r="H322" s="273">
        <v>7687</v>
      </c>
    </row>
    <row r="323" spans="2:8">
      <c r="B323" s="273" t="s">
        <v>13136</v>
      </c>
      <c r="C323" s="273" t="s">
        <v>13008</v>
      </c>
      <c r="D323" s="662">
        <v>61454</v>
      </c>
      <c r="E323" s="277"/>
      <c r="F323" s="662"/>
      <c r="G323" s="278"/>
      <c r="H323" s="273">
        <v>77249</v>
      </c>
    </row>
    <row r="324" spans="2:8">
      <c r="B324" s="273" t="s">
        <v>13141</v>
      </c>
      <c r="C324" s="273" t="s">
        <v>13142</v>
      </c>
      <c r="D324" s="662">
        <v>25000</v>
      </c>
      <c r="E324" s="277" t="s">
        <v>13143</v>
      </c>
      <c r="F324" s="662"/>
      <c r="G324" s="278"/>
      <c r="H324" s="273">
        <v>29782</v>
      </c>
    </row>
    <row r="325" spans="2:8">
      <c r="B325" s="273" t="s">
        <v>13176</v>
      </c>
      <c r="C325" s="273" t="s">
        <v>13009</v>
      </c>
      <c r="D325" s="662">
        <v>61454</v>
      </c>
      <c r="E325" s="277"/>
      <c r="F325" s="662"/>
      <c r="G325" s="278"/>
      <c r="H325" s="273">
        <v>198587</v>
      </c>
    </row>
    <row r="326" spans="2:8">
      <c r="B326" s="273" t="s">
        <v>13191</v>
      </c>
      <c r="C326" s="273" t="s">
        <v>13010</v>
      </c>
      <c r="D326" s="662">
        <v>61454</v>
      </c>
      <c r="E326" s="277"/>
      <c r="F326" s="662"/>
      <c r="G326" s="278"/>
      <c r="H326" s="273">
        <v>67530</v>
      </c>
    </row>
    <row r="327" spans="2:8">
      <c r="B327" s="273" t="s">
        <v>13246</v>
      </c>
      <c r="C327" s="273" t="s">
        <v>13011</v>
      </c>
      <c r="D327" s="662"/>
      <c r="E327" s="691" t="s">
        <v>13247</v>
      </c>
      <c r="F327" s="662"/>
      <c r="G327" s="278"/>
    </row>
    <row r="328" spans="2:8">
      <c r="B328" s="273" t="s">
        <v>13275</v>
      </c>
      <c r="C328" s="273" t="s">
        <v>13012</v>
      </c>
      <c r="D328" s="662">
        <v>61454</v>
      </c>
      <c r="E328" s="277"/>
      <c r="F328" s="662"/>
      <c r="G328" s="278"/>
      <c r="H328" s="273">
        <v>84105</v>
      </c>
    </row>
    <row r="329" spans="2:8">
      <c r="B329" s="273" t="s">
        <v>13309</v>
      </c>
      <c r="C329" s="273" t="s">
        <v>13013</v>
      </c>
      <c r="D329" s="662">
        <v>1000</v>
      </c>
      <c r="E329" s="277"/>
      <c r="F329" s="662"/>
      <c r="G329" s="278"/>
      <c r="H329" s="273">
        <v>127685</v>
      </c>
    </row>
    <row r="330" spans="2:8">
      <c r="B330" s="273" t="s">
        <v>13310</v>
      </c>
      <c r="C330" s="273" t="s">
        <v>13013</v>
      </c>
      <c r="D330" s="662">
        <v>60454</v>
      </c>
      <c r="E330" s="277"/>
      <c r="F330" s="662"/>
      <c r="G330" s="278"/>
      <c r="H330" s="273">
        <v>19584</v>
      </c>
    </row>
    <row r="331" spans="2:8">
      <c r="B331" s="273" t="s">
        <v>17632</v>
      </c>
      <c r="C331" s="273" t="s">
        <v>13014</v>
      </c>
      <c r="D331" s="662">
        <v>61454</v>
      </c>
      <c r="E331" s="277"/>
      <c r="F331" s="662"/>
      <c r="G331" s="278"/>
      <c r="H331" s="273">
        <v>56106</v>
      </c>
    </row>
    <row r="332" spans="2:8">
      <c r="B332" s="273" t="s">
        <v>17690</v>
      </c>
      <c r="C332" s="273" t="s">
        <v>13015</v>
      </c>
      <c r="D332" s="662">
        <v>61280</v>
      </c>
      <c r="E332" s="277"/>
      <c r="F332" s="662"/>
      <c r="G332" s="278"/>
      <c r="H332" s="273">
        <v>58572</v>
      </c>
    </row>
    <row r="333" spans="2:8">
      <c r="B333" s="273" t="s">
        <v>17724</v>
      </c>
      <c r="C333" s="273" t="s">
        <v>13016</v>
      </c>
      <c r="D333" s="662">
        <v>31280</v>
      </c>
      <c r="E333" s="277"/>
      <c r="F333" s="662"/>
      <c r="G333" s="278"/>
      <c r="H333" s="273">
        <v>23664</v>
      </c>
    </row>
    <row r="334" spans="2:8">
      <c r="B334" s="273" t="s">
        <v>17725</v>
      </c>
      <c r="C334" s="273" t="s">
        <v>13016</v>
      </c>
      <c r="D334" s="662">
        <v>11000</v>
      </c>
      <c r="E334" s="277"/>
      <c r="F334" s="662"/>
      <c r="G334" s="278"/>
      <c r="H334" s="273">
        <v>26839</v>
      </c>
    </row>
    <row r="335" spans="2:8">
      <c r="B335" s="273" t="s">
        <v>17735</v>
      </c>
      <c r="C335" s="273" t="s">
        <v>13016</v>
      </c>
      <c r="D335" s="662">
        <v>19000</v>
      </c>
      <c r="E335" s="277"/>
      <c r="F335" s="662"/>
      <c r="G335" s="278"/>
      <c r="H335" s="273">
        <v>75218</v>
      </c>
    </row>
    <row r="336" spans="2:8">
      <c r="B336" s="273" t="s">
        <v>17743</v>
      </c>
      <c r="C336" s="273" t="s">
        <v>13017</v>
      </c>
      <c r="D336" s="662">
        <v>61280</v>
      </c>
      <c r="E336" s="277"/>
      <c r="F336" s="662"/>
      <c r="G336" s="278"/>
      <c r="H336" s="273">
        <v>196573</v>
      </c>
    </row>
    <row r="339" spans="1:14">
      <c r="D339" s="277"/>
      <c r="E339" s="277"/>
      <c r="F339" s="277"/>
      <c r="G339" s="278"/>
    </row>
    <row r="341" spans="1:14">
      <c r="D341" s="277"/>
      <c r="E341" s="277"/>
      <c r="F341" s="277"/>
      <c r="G341" s="278"/>
    </row>
    <row r="343" spans="1:14">
      <c r="D343" s="277"/>
      <c r="E343" s="277"/>
      <c r="F343" s="277"/>
      <c r="G343" s="278"/>
    </row>
    <row r="345" spans="1:14">
      <c r="C345" s="274" t="s">
        <v>479</v>
      </c>
    </row>
    <row r="346" spans="1:14">
      <c r="B346" s="273" t="s">
        <v>241</v>
      </c>
      <c r="C346" s="273" t="s">
        <v>474</v>
      </c>
      <c r="D346" s="273" t="s">
        <v>475</v>
      </c>
      <c r="E346" s="273" t="s">
        <v>480</v>
      </c>
      <c r="F346" s="273" t="s">
        <v>2992</v>
      </c>
      <c r="G346" s="273" t="s">
        <v>481</v>
      </c>
      <c r="H346" s="273" t="s">
        <v>476</v>
      </c>
      <c r="I346" s="273" t="s">
        <v>477</v>
      </c>
      <c r="J346" s="273" t="s">
        <v>478</v>
      </c>
      <c r="K346" s="273" t="s">
        <v>1385</v>
      </c>
      <c r="L346" s="273" t="s">
        <v>1275</v>
      </c>
      <c r="M346" s="273" t="s">
        <v>265</v>
      </c>
      <c r="N346" s="273" t="s">
        <v>2993</v>
      </c>
    </row>
    <row r="347" spans="1:14">
      <c r="H347" s="273">
        <v>2694</v>
      </c>
    </row>
    <row r="348" spans="1:14" s="276" customFormat="1" ht="3" customHeight="1"/>
    <row r="349" spans="1:14">
      <c r="A349" s="273" t="s">
        <v>482</v>
      </c>
      <c r="B349" s="275" t="s">
        <v>12905</v>
      </c>
      <c r="C349" s="273" t="s">
        <v>5012</v>
      </c>
      <c r="F349" s="273">
        <v>13230</v>
      </c>
      <c r="G349" s="273" t="s">
        <v>12921</v>
      </c>
      <c r="H349" s="273">
        <v>15924</v>
      </c>
    </row>
    <row r="350" spans="1:14">
      <c r="B350" s="275" t="s">
        <v>12906</v>
      </c>
      <c r="C350" s="273" t="s">
        <v>12914</v>
      </c>
      <c r="D350" s="273">
        <v>15000</v>
      </c>
      <c r="E350" s="273" t="s">
        <v>12919</v>
      </c>
      <c r="F350" s="659"/>
      <c r="H350" s="273">
        <v>924</v>
      </c>
    </row>
    <row r="351" spans="1:14">
      <c r="B351" s="275" t="s">
        <v>12907</v>
      </c>
      <c r="C351" s="273" t="s">
        <v>12915</v>
      </c>
      <c r="F351" s="659">
        <v>13230</v>
      </c>
      <c r="G351" s="273" t="s">
        <v>12920</v>
      </c>
      <c r="H351" s="273">
        <v>14154</v>
      </c>
    </row>
    <row r="352" spans="1:14">
      <c r="B352" s="275" t="s">
        <v>12908</v>
      </c>
      <c r="C352" s="273" t="s">
        <v>5012</v>
      </c>
      <c r="D352" s="273">
        <v>14000</v>
      </c>
      <c r="E352" s="273" t="s">
        <v>12924</v>
      </c>
      <c r="F352" s="659"/>
      <c r="H352" s="273">
        <v>154</v>
      </c>
    </row>
    <row r="353" spans="2:14">
      <c r="B353" s="275" t="s">
        <v>12909</v>
      </c>
      <c r="C353" s="273" t="s">
        <v>12916</v>
      </c>
      <c r="F353" s="659">
        <v>2</v>
      </c>
      <c r="H353" s="273">
        <v>156</v>
      </c>
    </row>
    <row r="354" spans="2:14">
      <c r="B354" s="275" t="s">
        <v>12910</v>
      </c>
      <c r="C354" s="273" t="s">
        <v>5012</v>
      </c>
      <c r="F354" s="659">
        <v>26460</v>
      </c>
      <c r="G354" s="273" t="s">
        <v>12922</v>
      </c>
      <c r="H354" s="273">
        <v>26616</v>
      </c>
    </row>
    <row r="355" spans="2:14">
      <c r="B355" s="275" t="s">
        <v>12911</v>
      </c>
      <c r="C355" s="273" t="s">
        <v>5012</v>
      </c>
      <c r="D355" s="273">
        <v>26000</v>
      </c>
      <c r="E355" s="273" t="s">
        <v>12925</v>
      </c>
      <c r="F355" s="660"/>
      <c r="H355" s="273">
        <v>616</v>
      </c>
    </row>
    <row r="356" spans="2:14">
      <c r="B356" s="275" t="s">
        <v>12912</v>
      </c>
      <c r="C356" s="273" t="s">
        <v>12917</v>
      </c>
      <c r="F356" s="273">
        <v>13230</v>
      </c>
      <c r="G356" s="273" t="s">
        <v>12923</v>
      </c>
      <c r="H356" s="273">
        <v>13846</v>
      </c>
    </row>
    <row r="357" spans="2:14">
      <c r="B357" s="273" t="s">
        <v>12913</v>
      </c>
      <c r="C357" s="273" t="s">
        <v>12918</v>
      </c>
      <c r="F357" s="273">
        <v>1</v>
      </c>
      <c r="H357" s="273">
        <v>13847</v>
      </c>
    </row>
    <row r="365" spans="2:14">
      <c r="C365" s="274" t="s">
        <v>4462</v>
      </c>
    </row>
    <row r="366" spans="2:14">
      <c r="B366" s="273" t="s">
        <v>241</v>
      </c>
      <c r="C366" s="273" t="s">
        <v>474</v>
      </c>
      <c r="D366" s="273" t="s">
        <v>475</v>
      </c>
      <c r="E366" s="273" t="s">
        <v>480</v>
      </c>
      <c r="F366" s="273" t="s">
        <v>2992</v>
      </c>
      <c r="G366" s="273" t="s">
        <v>481</v>
      </c>
      <c r="H366" s="273" t="s">
        <v>476</v>
      </c>
      <c r="I366" s="273" t="s">
        <v>477</v>
      </c>
      <c r="J366" s="273" t="s">
        <v>478</v>
      </c>
      <c r="K366" s="273" t="s">
        <v>1385</v>
      </c>
      <c r="L366" s="273" t="s">
        <v>1275</v>
      </c>
      <c r="M366" s="273" t="s">
        <v>265</v>
      </c>
      <c r="N366" s="273" t="s">
        <v>2993</v>
      </c>
    </row>
    <row r="367" spans="2:14">
      <c r="H367" s="273">
        <v>2386</v>
      </c>
    </row>
    <row r="368" spans="2:14" s="276" customFormat="1" ht="3" customHeight="1"/>
    <row r="369" spans="1:14">
      <c r="A369" s="273" t="s">
        <v>483</v>
      </c>
      <c r="B369" s="273" t="s">
        <v>12904</v>
      </c>
      <c r="H369" s="273">
        <v>2386</v>
      </c>
    </row>
    <row r="370" spans="1:14">
      <c r="C370" s="565"/>
      <c r="G370" s="334"/>
    </row>
    <row r="372" spans="1:14">
      <c r="C372" s="565"/>
      <c r="G372" s="334"/>
    </row>
    <row r="374" spans="1:14">
      <c r="C374" s="565"/>
      <c r="G374" s="334"/>
    </row>
    <row r="378" spans="1:14">
      <c r="C378" s="274" t="s">
        <v>484</v>
      </c>
    </row>
    <row r="379" spans="1:14">
      <c r="B379" s="273" t="s">
        <v>241</v>
      </c>
      <c r="C379" s="273" t="s">
        <v>474</v>
      </c>
      <c r="D379" s="273" t="s">
        <v>475</v>
      </c>
      <c r="E379" s="273" t="s">
        <v>480</v>
      </c>
      <c r="F379" s="273" t="s">
        <v>2992</v>
      </c>
      <c r="G379" s="273" t="s">
        <v>481</v>
      </c>
      <c r="H379" s="273" t="s">
        <v>476</v>
      </c>
      <c r="I379" s="273" t="s">
        <v>477</v>
      </c>
      <c r="J379" s="273" t="s">
        <v>478</v>
      </c>
      <c r="K379" s="273" t="s">
        <v>1385</v>
      </c>
      <c r="L379" s="273" t="s">
        <v>1275</v>
      </c>
      <c r="M379" s="273" t="s">
        <v>265</v>
      </c>
      <c r="N379" s="273" t="s">
        <v>2993</v>
      </c>
    </row>
    <row r="380" spans="1:14">
      <c r="H380" s="273">
        <v>1948</v>
      </c>
    </row>
    <row r="381" spans="1:14" s="276" customFormat="1" ht="3" customHeight="1"/>
    <row r="382" spans="1:14">
      <c r="A382" s="273" t="s">
        <v>482</v>
      </c>
      <c r="B382" s="273" t="s">
        <v>12904</v>
      </c>
      <c r="H382" s="273">
        <v>1948</v>
      </c>
    </row>
    <row r="383" spans="1:14">
      <c r="A383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04"/>
  <sheetViews>
    <sheetView workbookViewId="0">
      <pane ySplit="705" activePane="bottomLeft"/>
      <selection activeCell="D1" sqref="D1"/>
      <selection pane="bottomLeft" activeCell="E3179" sqref="E3179"/>
    </sheetView>
  </sheetViews>
  <sheetFormatPr defaultColWidth="9" defaultRowHeight="16.5"/>
  <cols>
    <col min="1" max="1" width="12.25" style="483" customWidth="1"/>
    <col min="2" max="5" width="9" style="483"/>
    <col min="6" max="6" width="9.5" style="483" bestFit="1" customWidth="1"/>
    <col min="7" max="7" width="9" style="483"/>
    <col min="8" max="8" width="46.375" style="483" bestFit="1" customWidth="1"/>
    <col min="9" max="16384" width="9" style="483"/>
  </cols>
  <sheetData>
    <row r="1" spans="1:8">
      <c r="A1" s="483" t="s">
        <v>4425</v>
      </c>
      <c r="B1" s="483" t="s">
        <v>5598</v>
      </c>
      <c r="C1" s="483" t="s">
        <v>5599</v>
      </c>
      <c r="D1" s="483" t="s">
        <v>5600</v>
      </c>
      <c r="E1" s="483" t="s">
        <v>5601</v>
      </c>
      <c r="F1" s="483" t="s">
        <v>5602</v>
      </c>
      <c r="G1" s="483" t="s">
        <v>5603</v>
      </c>
      <c r="H1" s="483" t="s">
        <v>5604</v>
      </c>
    </row>
    <row r="2" spans="1:8">
      <c r="D2" s="483">
        <v>331</v>
      </c>
      <c r="H2" s="483" t="s">
        <v>5605</v>
      </c>
    </row>
    <row r="3" spans="1:8">
      <c r="A3" s="483" t="s">
        <v>5606</v>
      </c>
    </row>
    <row r="4" spans="1:8">
      <c r="E4" s="483">
        <v>200</v>
      </c>
      <c r="H4" s="483" t="s">
        <v>5607</v>
      </c>
    </row>
    <row r="5" spans="1:8">
      <c r="E5" s="484" t="s">
        <v>5608</v>
      </c>
      <c r="F5" s="484"/>
      <c r="G5" s="484"/>
    </row>
    <row r="6" spans="1:8">
      <c r="A6" s="483" t="s">
        <v>5609</v>
      </c>
    </row>
    <row r="7" spans="1:8">
      <c r="D7" s="483">
        <v>8503</v>
      </c>
      <c r="H7" s="483" t="s">
        <v>5610</v>
      </c>
    </row>
    <row r="8" spans="1:8">
      <c r="E8" s="483">
        <v>6725</v>
      </c>
      <c r="H8" s="483" t="s">
        <v>5611</v>
      </c>
    </row>
    <row r="9" spans="1:8">
      <c r="E9" s="483">
        <v>1205</v>
      </c>
      <c r="H9" s="483" t="s">
        <v>5612</v>
      </c>
    </row>
    <row r="10" spans="1:8">
      <c r="E10" s="483">
        <v>174</v>
      </c>
      <c r="H10" s="483" t="s">
        <v>5613</v>
      </c>
    </row>
    <row r="11" spans="1:8">
      <c r="E11" s="483">
        <v>399</v>
      </c>
      <c r="H11" s="483" t="s">
        <v>5614</v>
      </c>
    </row>
    <row r="12" spans="1:8">
      <c r="D12" s="483">
        <v>33</v>
      </c>
      <c r="H12" s="483" t="s">
        <v>5615</v>
      </c>
    </row>
    <row r="13" spans="1:8">
      <c r="E13" s="483">
        <v>33</v>
      </c>
      <c r="H13" s="483" t="s">
        <v>5616</v>
      </c>
    </row>
    <row r="15" spans="1:8">
      <c r="A15" s="483" t="s">
        <v>5617</v>
      </c>
    </row>
    <row r="16" spans="1:8">
      <c r="D16" s="483">
        <v>20030</v>
      </c>
      <c r="H16" s="483" t="s">
        <v>5618</v>
      </c>
    </row>
    <row r="17" spans="1:8">
      <c r="E17" s="483">
        <v>20000</v>
      </c>
      <c r="H17" s="483" t="s">
        <v>5619</v>
      </c>
    </row>
    <row r="19" spans="1:8">
      <c r="A19" s="483" t="s">
        <v>5620</v>
      </c>
    </row>
    <row r="20" spans="1:8">
      <c r="D20" s="483">
        <v>150000</v>
      </c>
      <c r="H20" s="483" t="s">
        <v>5618</v>
      </c>
    </row>
    <row r="21" spans="1:8">
      <c r="E21" s="483">
        <v>150000</v>
      </c>
      <c r="H21" s="483" t="s">
        <v>5621</v>
      </c>
    </row>
    <row r="22" spans="1:8">
      <c r="D22" s="483">
        <v>2000</v>
      </c>
      <c r="H22" s="483" t="s">
        <v>5618</v>
      </c>
    </row>
    <row r="23" spans="1:8">
      <c r="E23" s="483">
        <v>40</v>
      </c>
      <c r="H23" s="483" t="s">
        <v>5622</v>
      </c>
    </row>
    <row r="24" spans="1:8">
      <c r="E24" s="484" t="s">
        <v>5623</v>
      </c>
      <c r="F24" s="484"/>
      <c r="G24" s="484"/>
    </row>
    <row r="26" spans="1:8">
      <c r="A26" s="483" t="s">
        <v>5624</v>
      </c>
    </row>
    <row r="27" spans="1:8">
      <c r="E27" s="483">
        <v>73</v>
      </c>
      <c r="H27" s="483" t="s">
        <v>5625</v>
      </c>
    </row>
    <row r="28" spans="1:8">
      <c r="E28" s="483">
        <v>123</v>
      </c>
      <c r="H28" s="483" t="s">
        <v>5625</v>
      </c>
    </row>
    <row r="29" spans="1:8">
      <c r="E29" s="484" t="s">
        <v>5626</v>
      </c>
      <c r="F29" s="484"/>
      <c r="G29" s="484"/>
    </row>
    <row r="31" spans="1:8">
      <c r="A31" s="483" t="s">
        <v>5627</v>
      </c>
    </row>
    <row r="32" spans="1:8">
      <c r="E32" s="483">
        <v>45</v>
      </c>
      <c r="H32" s="483" t="s">
        <v>5628</v>
      </c>
    </row>
    <row r="33" spans="1:9">
      <c r="E33" s="484" t="s">
        <v>5629</v>
      </c>
      <c r="F33" s="484"/>
      <c r="G33" s="484"/>
    </row>
    <row r="35" spans="1:9">
      <c r="A35" s="483" t="s">
        <v>5630</v>
      </c>
    </row>
    <row r="36" spans="1:9">
      <c r="E36" s="483">
        <v>1205</v>
      </c>
      <c r="H36" s="483" t="s">
        <v>5631</v>
      </c>
    </row>
    <row r="37" spans="1:9">
      <c r="E37" s="484" t="s">
        <v>5632</v>
      </c>
      <c r="F37" s="484"/>
      <c r="G37" s="484"/>
    </row>
    <row r="38" spans="1:9">
      <c r="A38" s="483" t="s">
        <v>5633</v>
      </c>
    </row>
    <row r="39" spans="1:9">
      <c r="E39" s="483">
        <v>399</v>
      </c>
      <c r="H39" s="483" t="s">
        <v>5634</v>
      </c>
    </row>
    <row r="40" spans="1:9">
      <c r="E40" s="484" t="s">
        <v>5635</v>
      </c>
      <c r="F40" s="484"/>
      <c r="G40" s="484"/>
    </row>
    <row r="42" spans="1:9">
      <c r="A42" s="483" t="s">
        <v>5636</v>
      </c>
    </row>
    <row r="43" spans="1:9">
      <c r="E43" s="483">
        <v>33</v>
      </c>
      <c r="H43" s="483" t="s">
        <v>5637</v>
      </c>
      <c r="I43" s="483" t="s">
        <v>5638</v>
      </c>
    </row>
    <row r="44" spans="1:9">
      <c r="E44" s="484" t="s">
        <v>5635</v>
      </c>
      <c r="F44" s="484"/>
      <c r="G44" s="484"/>
    </row>
    <row r="46" spans="1:9">
      <c r="A46" s="483" t="s">
        <v>5639</v>
      </c>
    </row>
    <row r="47" spans="1:9">
      <c r="E47" s="483">
        <v>200</v>
      </c>
      <c r="H47" s="483" t="s">
        <v>5640</v>
      </c>
    </row>
    <row r="48" spans="1:9">
      <c r="E48" s="484" t="s">
        <v>5641</v>
      </c>
      <c r="F48" s="484"/>
      <c r="G48" s="484"/>
    </row>
    <row r="50" spans="1:8">
      <c r="A50" s="483" t="s">
        <v>5642</v>
      </c>
    </row>
    <row r="51" spans="1:8">
      <c r="D51" s="483">
        <v>2000</v>
      </c>
      <c r="H51" s="483" t="s">
        <v>5643</v>
      </c>
    </row>
    <row r="52" spans="1:8">
      <c r="E52" s="483">
        <v>300</v>
      </c>
      <c r="H52" s="483" t="s">
        <v>5644</v>
      </c>
    </row>
    <row r="53" spans="1:8">
      <c r="E53" s="483">
        <v>10</v>
      </c>
      <c r="H53" s="483" t="s">
        <v>5645</v>
      </c>
    </row>
    <row r="54" spans="1:8">
      <c r="E54" s="484" t="s">
        <v>5646</v>
      </c>
      <c r="F54" s="484"/>
      <c r="G54" s="484"/>
    </row>
    <row r="56" spans="1:8" s="487" customFormat="1"/>
    <row r="58" spans="1:8">
      <c r="A58" s="483" t="s">
        <v>5647</v>
      </c>
    </row>
    <row r="59" spans="1:8">
      <c r="E59" s="483">
        <v>50</v>
      </c>
      <c r="H59" s="483" t="s">
        <v>5648</v>
      </c>
    </row>
    <row r="60" spans="1:8">
      <c r="E60" s="484" t="s">
        <v>5649</v>
      </c>
      <c r="F60" s="484"/>
      <c r="G60" s="484"/>
    </row>
    <row r="62" spans="1:8">
      <c r="A62" s="483" t="s">
        <v>5650</v>
      </c>
    </row>
    <row r="63" spans="1:8">
      <c r="E63" s="483">
        <v>800</v>
      </c>
      <c r="H63" s="483" t="s">
        <v>5651</v>
      </c>
    </row>
    <row r="64" spans="1:8">
      <c r="E64" s="484" t="s">
        <v>5652</v>
      </c>
      <c r="F64" s="484"/>
      <c r="G64" s="484"/>
    </row>
    <row r="66" spans="1:8">
      <c r="A66" s="483" t="s">
        <v>5653</v>
      </c>
    </row>
    <row r="67" spans="1:8">
      <c r="E67" s="483">
        <v>100</v>
      </c>
      <c r="H67" s="483" t="s">
        <v>5654</v>
      </c>
    </row>
    <row r="68" spans="1:8">
      <c r="E68" s="484" t="s">
        <v>5655</v>
      </c>
      <c r="F68" s="484"/>
      <c r="G68" s="484"/>
    </row>
    <row r="70" spans="1:8">
      <c r="A70" s="483" t="s">
        <v>5656</v>
      </c>
    </row>
    <row r="71" spans="1:8">
      <c r="D71" s="483">
        <v>19062</v>
      </c>
      <c r="H71" s="483" t="s">
        <v>5643</v>
      </c>
    </row>
    <row r="72" spans="1:8">
      <c r="E72" s="483">
        <v>17062</v>
      </c>
      <c r="H72" s="483" t="s">
        <v>5657</v>
      </c>
    </row>
    <row r="73" spans="1:8">
      <c r="E73" s="484" t="s">
        <v>5658</v>
      </c>
      <c r="F73" s="484"/>
      <c r="G73" s="484"/>
    </row>
    <row r="75" spans="1:8">
      <c r="A75" s="483" t="s">
        <v>5659</v>
      </c>
    </row>
    <row r="76" spans="1:8">
      <c r="E76" s="483">
        <v>174</v>
      </c>
      <c r="H76" s="483" t="s">
        <v>5660</v>
      </c>
    </row>
    <row r="77" spans="1:8">
      <c r="E77" s="483">
        <v>399</v>
      </c>
      <c r="H77" s="483" t="s">
        <v>5661</v>
      </c>
    </row>
    <row r="78" spans="1:8">
      <c r="E78" s="484" t="s">
        <v>5662</v>
      </c>
      <c r="F78" s="484"/>
      <c r="G78" s="484"/>
    </row>
    <row r="80" spans="1:8">
      <c r="A80" s="483" t="s">
        <v>5659</v>
      </c>
    </row>
    <row r="81" spans="1:8">
      <c r="D81" s="483">
        <v>8500</v>
      </c>
      <c r="H81" s="483" t="s">
        <v>5643</v>
      </c>
    </row>
    <row r="82" spans="1:8" ht="58.5" customHeight="1">
      <c r="E82" s="483">
        <v>7826</v>
      </c>
      <c r="H82" s="489" t="s">
        <v>5663</v>
      </c>
    </row>
    <row r="83" spans="1:8">
      <c r="E83" s="483">
        <v>220</v>
      </c>
      <c r="H83" s="483" t="s">
        <v>5664</v>
      </c>
    </row>
    <row r="84" spans="1:8">
      <c r="E84" s="484" t="s">
        <v>5665</v>
      </c>
      <c r="F84" s="484"/>
      <c r="G84" s="484"/>
    </row>
    <row r="86" spans="1:8">
      <c r="A86" s="483" t="s">
        <v>5659</v>
      </c>
    </row>
    <row r="87" spans="1:8">
      <c r="E87" s="483">
        <v>1205</v>
      </c>
      <c r="H87" s="483" t="s">
        <v>5666</v>
      </c>
    </row>
    <row r="88" spans="1:8">
      <c r="E88" s="484" t="s">
        <v>5667</v>
      </c>
      <c r="F88" s="484"/>
      <c r="G88" s="484"/>
    </row>
    <row r="90" spans="1:8">
      <c r="A90" s="483" t="s">
        <v>5668</v>
      </c>
    </row>
    <row r="91" spans="1:8">
      <c r="E91" s="483">
        <v>37</v>
      </c>
      <c r="H91" s="483" t="s">
        <v>5669</v>
      </c>
    </row>
    <row r="92" spans="1:8">
      <c r="E92" s="484" t="s">
        <v>5670</v>
      </c>
      <c r="F92" s="484"/>
      <c r="G92" s="484"/>
    </row>
    <row r="94" spans="1:8">
      <c r="A94" s="483" t="s">
        <v>5671</v>
      </c>
    </row>
    <row r="95" spans="1:8">
      <c r="D95" s="483">
        <v>50000</v>
      </c>
      <c r="H95" s="483" t="s">
        <v>5643</v>
      </c>
    </row>
    <row r="96" spans="1:8">
      <c r="E96" s="483">
        <v>50000</v>
      </c>
      <c r="H96" s="483" t="s">
        <v>5672</v>
      </c>
    </row>
    <row r="98" spans="1:8">
      <c r="A98" s="483" t="s">
        <v>5673</v>
      </c>
    </row>
    <row r="99" spans="1:8">
      <c r="E99" s="483">
        <v>9</v>
      </c>
      <c r="H99" s="483" t="s">
        <v>5674</v>
      </c>
    </row>
    <row r="100" spans="1:8">
      <c r="E100" s="484" t="s">
        <v>5675</v>
      </c>
      <c r="F100" s="484"/>
      <c r="G100" s="484"/>
    </row>
    <row r="102" spans="1:8">
      <c r="A102" s="483" t="s">
        <v>5676</v>
      </c>
    </row>
    <row r="103" spans="1:8">
      <c r="E103" s="483">
        <v>100</v>
      </c>
      <c r="H103" s="483" t="s">
        <v>5677</v>
      </c>
    </row>
    <row r="104" spans="1:8">
      <c r="E104" s="484" t="s">
        <v>5678</v>
      </c>
      <c r="F104" s="484"/>
      <c r="G104" s="484"/>
    </row>
    <row r="106" spans="1:8">
      <c r="A106" s="483" t="s">
        <v>5679</v>
      </c>
    </row>
    <row r="107" spans="1:8">
      <c r="E107" s="483">
        <v>67</v>
      </c>
      <c r="H107" s="483" t="s">
        <v>5680</v>
      </c>
    </row>
    <row r="108" spans="1:8">
      <c r="E108" s="483">
        <v>700</v>
      </c>
      <c r="H108" s="483" t="s">
        <v>5681</v>
      </c>
    </row>
    <row r="109" spans="1:8">
      <c r="E109" s="484" t="s">
        <v>5682</v>
      </c>
      <c r="F109" s="484"/>
      <c r="G109" s="484"/>
    </row>
    <row r="111" spans="1:8">
      <c r="A111" s="483" t="s">
        <v>5683</v>
      </c>
    </row>
    <row r="112" spans="1:8">
      <c r="D112" s="483">
        <v>20030</v>
      </c>
      <c r="H112" s="483" t="s">
        <v>5643</v>
      </c>
    </row>
    <row r="113" spans="1:8">
      <c r="E113" s="483">
        <v>20000</v>
      </c>
      <c r="H113" s="483" t="s">
        <v>5684</v>
      </c>
    </row>
    <row r="114" spans="1:8">
      <c r="E114" s="483">
        <v>30</v>
      </c>
      <c r="H114" s="483" t="s">
        <v>5685</v>
      </c>
    </row>
    <row r="115" spans="1:8">
      <c r="E115" s="484" t="s">
        <v>5682</v>
      </c>
      <c r="F115" s="484"/>
      <c r="G115" s="484"/>
    </row>
    <row r="117" spans="1:8">
      <c r="A117" s="483" t="s">
        <v>5686</v>
      </c>
    </row>
    <row r="118" spans="1:8">
      <c r="E118" s="483">
        <v>200</v>
      </c>
      <c r="H118" s="483" t="s">
        <v>5687</v>
      </c>
    </row>
    <row r="119" spans="1:8">
      <c r="E119" s="484" t="s">
        <v>5688</v>
      </c>
      <c r="F119" s="484"/>
      <c r="G119" s="484"/>
    </row>
    <row r="121" spans="1:8">
      <c r="A121" s="483" t="s">
        <v>5689</v>
      </c>
    </row>
    <row r="122" spans="1:8">
      <c r="D122" s="483">
        <v>4000</v>
      </c>
      <c r="H122" s="483" t="s">
        <v>5643</v>
      </c>
    </row>
    <row r="123" spans="1:8">
      <c r="E123" s="483">
        <v>1205</v>
      </c>
      <c r="H123" s="483" t="s">
        <v>5690</v>
      </c>
    </row>
    <row r="124" spans="1:8">
      <c r="E124" s="483">
        <v>35</v>
      </c>
      <c r="H124" s="483" t="s">
        <v>5691</v>
      </c>
    </row>
    <row r="125" spans="1:8">
      <c r="E125" s="483">
        <v>25</v>
      </c>
      <c r="H125" s="483" t="s">
        <v>5692</v>
      </c>
    </row>
    <row r="126" spans="1:8">
      <c r="E126" s="483">
        <v>1000</v>
      </c>
      <c r="H126" s="483" t="s">
        <v>5693</v>
      </c>
    </row>
    <row r="127" spans="1:8">
      <c r="E127" s="484" t="s">
        <v>5694</v>
      </c>
      <c r="F127" s="484"/>
      <c r="G127" s="484"/>
    </row>
    <row r="129" spans="1:8">
      <c r="A129" s="483" t="s">
        <v>5695</v>
      </c>
    </row>
    <row r="130" spans="1:8">
      <c r="E130" s="483">
        <v>500</v>
      </c>
      <c r="H130" s="483" t="s">
        <v>5696</v>
      </c>
    </row>
    <row r="131" spans="1:8">
      <c r="E131" s="484" t="s">
        <v>5697</v>
      </c>
      <c r="F131" s="484"/>
      <c r="G131" s="484"/>
    </row>
    <row r="133" spans="1:8" s="487" customFormat="1"/>
    <row r="135" spans="1:8">
      <c r="A135" s="483" t="s">
        <v>5698</v>
      </c>
    </row>
    <row r="136" spans="1:8">
      <c r="E136" s="483">
        <v>250</v>
      </c>
      <c r="H136" s="483" t="s">
        <v>5699</v>
      </c>
    </row>
    <row r="137" spans="1:8">
      <c r="E137" s="484" t="s">
        <v>5700</v>
      </c>
      <c r="F137" s="484"/>
      <c r="G137" s="484"/>
    </row>
    <row r="139" spans="1:8">
      <c r="A139" s="483" t="s">
        <v>5701</v>
      </c>
    </row>
    <row r="140" spans="1:8">
      <c r="E140" s="483">
        <v>18</v>
      </c>
      <c r="H140" s="483" t="s">
        <v>5702</v>
      </c>
    </row>
    <row r="141" spans="1:8">
      <c r="E141" s="483">
        <v>275</v>
      </c>
      <c r="H141" s="483" t="s">
        <v>5703</v>
      </c>
    </row>
    <row r="142" spans="1:8">
      <c r="E142" s="483">
        <v>169</v>
      </c>
      <c r="H142" s="483" t="s">
        <v>5704</v>
      </c>
    </row>
    <row r="143" spans="1:8">
      <c r="E143" s="484" t="s">
        <v>5705</v>
      </c>
      <c r="F143" s="484"/>
      <c r="G143" s="484"/>
    </row>
    <row r="145" spans="1:8">
      <c r="A145" s="483" t="s">
        <v>5706</v>
      </c>
    </row>
    <row r="146" spans="1:8">
      <c r="C146" s="483">
        <v>12396</v>
      </c>
      <c r="H146" s="483" t="s">
        <v>5707</v>
      </c>
    </row>
    <row r="147" spans="1:8">
      <c r="B147" s="483">
        <v>11340</v>
      </c>
      <c r="H147" s="483" t="s">
        <v>5708</v>
      </c>
    </row>
    <row r="148" spans="1:8">
      <c r="D148" s="483">
        <v>12000</v>
      </c>
      <c r="H148" s="483" t="s">
        <v>5643</v>
      </c>
    </row>
    <row r="149" spans="1:8">
      <c r="E149" s="483">
        <v>10370</v>
      </c>
      <c r="H149" s="483" t="s">
        <v>5709</v>
      </c>
    </row>
    <row r="150" spans="1:8">
      <c r="E150" s="484" t="s">
        <v>5710</v>
      </c>
      <c r="F150" s="484"/>
      <c r="G150" s="484"/>
    </row>
    <row r="152" spans="1:8">
      <c r="A152" s="483" t="s">
        <v>5711</v>
      </c>
    </row>
    <row r="153" spans="1:8">
      <c r="E153" s="483">
        <v>109</v>
      </c>
      <c r="H153" s="483" t="s">
        <v>5712</v>
      </c>
    </row>
    <row r="154" spans="1:8">
      <c r="E154" s="484" t="s">
        <v>5713</v>
      </c>
      <c r="F154" s="484"/>
      <c r="G154" s="484"/>
    </row>
    <row r="156" spans="1:8">
      <c r="A156" s="483" t="s">
        <v>5714</v>
      </c>
    </row>
    <row r="157" spans="1:8">
      <c r="E157" s="483">
        <v>130</v>
      </c>
      <c r="H157" s="483" t="s">
        <v>5715</v>
      </c>
    </row>
    <row r="158" spans="1:8">
      <c r="E158" s="484" t="s">
        <v>5716</v>
      </c>
      <c r="F158" s="484"/>
      <c r="G158" s="484"/>
    </row>
    <row r="159" spans="1:8">
      <c r="E159" s="483">
        <v>159</v>
      </c>
      <c r="H159" s="483" t="s">
        <v>5717</v>
      </c>
    </row>
    <row r="160" spans="1:8">
      <c r="E160" s="483">
        <v>1205</v>
      </c>
      <c r="H160" s="483" t="s">
        <v>5718</v>
      </c>
    </row>
    <row r="161" spans="1:8">
      <c r="E161" s="483">
        <v>798</v>
      </c>
      <c r="H161" s="483" t="s">
        <v>5719</v>
      </c>
    </row>
    <row r="162" spans="1:8">
      <c r="E162" s="484" t="s">
        <v>5720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5721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5722</v>
      </c>
    </row>
    <row r="166" spans="1:8">
      <c r="E166" s="329">
        <v>200</v>
      </c>
      <c r="F166" s="329"/>
      <c r="G166" s="329"/>
      <c r="H166" s="483" t="s">
        <v>5722</v>
      </c>
    </row>
    <row r="167" spans="1:8">
      <c r="E167" s="484"/>
      <c r="F167" s="484"/>
      <c r="G167" s="484"/>
    </row>
    <row r="168" spans="1:8">
      <c r="A168" s="483" t="s">
        <v>5723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5724</v>
      </c>
    </row>
    <row r="170" spans="1:8">
      <c r="E170" s="329">
        <v>145</v>
      </c>
      <c r="F170" s="329"/>
      <c r="G170" s="329"/>
      <c r="H170" s="483" t="s">
        <v>5724</v>
      </c>
    </row>
    <row r="171" spans="1:8">
      <c r="E171" s="329"/>
      <c r="F171" s="329"/>
      <c r="G171" s="329"/>
    </row>
    <row r="172" spans="1:8">
      <c r="A172" s="483" t="s">
        <v>5725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5726</v>
      </c>
    </row>
    <row r="174" spans="1:8">
      <c r="E174" s="484" t="s">
        <v>5727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5725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5728</v>
      </c>
    </row>
    <row r="178" spans="1:8">
      <c r="E178" s="484"/>
      <c r="F178" s="484"/>
      <c r="G178" s="484"/>
    </row>
    <row r="179" spans="1:8">
      <c r="A179" s="483" t="s">
        <v>5729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5730</v>
      </c>
    </row>
    <row r="181" spans="1:8">
      <c r="E181" s="484"/>
      <c r="F181" s="484"/>
      <c r="G181" s="484"/>
    </row>
    <row r="182" spans="1:8">
      <c r="A182" s="483" t="s">
        <v>5731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5732</v>
      </c>
    </row>
    <row r="184" spans="1:8">
      <c r="C184" s="483">
        <v>40120</v>
      </c>
      <c r="E184" s="484"/>
      <c r="F184" s="484"/>
      <c r="G184" s="484"/>
      <c r="H184" s="483" t="s">
        <v>5733</v>
      </c>
    </row>
    <row r="185" spans="1:8">
      <c r="C185" s="483">
        <v>63796</v>
      </c>
      <c r="E185" s="484"/>
      <c r="F185" s="484"/>
      <c r="G185" s="484"/>
      <c r="H185" s="483" t="s">
        <v>5734</v>
      </c>
    </row>
    <row r="186" spans="1:8">
      <c r="E186" s="484"/>
      <c r="F186" s="484"/>
      <c r="G186" s="484"/>
    </row>
    <row r="187" spans="1:8">
      <c r="A187" s="483" t="s">
        <v>5735</v>
      </c>
    </row>
    <row r="188" spans="1:8" ht="49.5">
      <c r="C188" s="483">
        <v>20000</v>
      </c>
      <c r="H188" s="489" t="s">
        <v>5736</v>
      </c>
    </row>
    <row r="189" spans="1:8">
      <c r="E189" s="483">
        <v>30</v>
      </c>
      <c r="H189" s="483" t="s">
        <v>5737</v>
      </c>
    </row>
    <row r="190" spans="1:8">
      <c r="E190" s="484" t="s">
        <v>5641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5643</v>
      </c>
    </row>
    <row r="192" spans="1:8" ht="214.5">
      <c r="E192" s="329">
        <v>39561</v>
      </c>
      <c r="F192" s="329"/>
      <c r="G192" s="329"/>
      <c r="H192" s="489" t="s">
        <v>5738</v>
      </c>
    </row>
    <row r="193" spans="1:8">
      <c r="E193" s="484" t="s">
        <v>5739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5740</v>
      </c>
    </row>
    <row r="196" spans="1:8">
      <c r="C196" s="483">
        <v>15000</v>
      </c>
      <c r="H196" s="483" t="s">
        <v>5741</v>
      </c>
    </row>
    <row r="197" spans="1:8" ht="115.5">
      <c r="B197" s="489" t="s">
        <v>5742</v>
      </c>
      <c r="H197" s="483" t="s">
        <v>5743</v>
      </c>
    </row>
    <row r="199" spans="1:8">
      <c r="A199" s="483" t="s">
        <v>5744</v>
      </c>
    </row>
    <row r="200" spans="1:8">
      <c r="E200" s="483">
        <v>1205</v>
      </c>
      <c r="H200" s="483" t="s">
        <v>5745</v>
      </c>
    </row>
    <row r="201" spans="1:8">
      <c r="E201" s="484" t="s">
        <v>5746</v>
      </c>
      <c r="F201" s="484"/>
      <c r="G201" s="484"/>
    </row>
    <row r="202" spans="1:8">
      <c r="E202" s="484" t="s">
        <v>5747</v>
      </c>
      <c r="F202" s="484"/>
      <c r="G202" s="484"/>
      <c r="H202" s="483" t="s">
        <v>5748</v>
      </c>
    </row>
    <row r="204" spans="1:8">
      <c r="A204" s="483" t="s">
        <v>5749</v>
      </c>
    </row>
    <row r="205" spans="1:8">
      <c r="C205" s="483">
        <v>30000</v>
      </c>
      <c r="H205" s="483" t="s">
        <v>5750</v>
      </c>
    </row>
    <row r="206" spans="1:8">
      <c r="E206" s="483">
        <v>399</v>
      </c>
      <c r="H206" s="483" t="s">
        <v>5751</v>
      </c>
    </row>
    <row r="207" spans="1:8">
      <c r="E207" s="483">
        <v>180</v>
      </c>
      <c r="H207" s="483" t="s">
        <v>5752</v>
      </c>
    </row>
    <row r="208" spans="1:8">
      <c r="E208" s="483">
        <v>185</v>
      </c>
      <c r="H208" s="483" t="s">
        <v>5752</v>
      </c>
    </row>
    <row r="209" spans="1:8">
      <c r="E209" s="484" t="s">
        <v>5753</v>
      </c>
      <c r="F209" s="484"/>
      <c r="G209" s="484"/>
    </row>
    <row r="210" spans="1:8">
      <c r="E210" s="484" t="s">
        <v>5754</v>
      </c>
      <c r="F210" s="484"/>
      <c r="G210" s="484"/>
      <c r="H210" s="483" t="s">
        <v>5755</v>
      </c>
    </row>
    <row r="212" spans="1:8">
      <c r="A212" s="483" t="s">
        <v>5756</v>
      </c>
    </row>
    <row r="213" spans="1:8">
      <c r="E213" s="483">
        <v>145</v>
      </c>
      <c r="H213" s="483" t="s">
        <v>5757</v>
      </c>
    </row>
    <row r="214" spans="1:8">
      <c r="E214" s="483">
        <v>150</v>
      </c>
      <c r="H214" s="483" t="s">
        <v>5757</v>
      </c>
    </row>
    <row r="215" spans="1:8">
      <c r="E215" s="484" t="s">
        <v>5758</v>
      </c>
      <c r="F215" s="484"/>
      <c r="G215" s="484"/>
    </row>
    <row r="217" spans="1:8">
      <c r="A217" s="483" t="s">
        <v>5759</v>
      </c>
    </row>
    <row r="218" spans="1:8">
      <c r="E218" s="483">
        <v>18</v>
      </c>
      <c r="H218" s="483" t="s">
        <v>5760</v>
      </c>
    </row>
    <row r="219" spans="1:8">
      <c r="E219" s="483">
        <v>200</v>
      </c>
      <c r="H219" s="483" t="s">
        <v>5761</v>
      </c>
    </row>
    <row r="220" spans="1:8">
      <c r="E220" s="483">
        <v>600</v>
      </c>
      <c r="H220" s="483" t="s">
        <v>5762</v>
      </c>
    </row>
    <row r="221" spans="1:8">
      <c r="E221" s="484" t="s">
        <v>5763</v>
      </c>
      <c r="F221" s="484"/>
      <c r="G221" s="484"/>
      <c r="H221" s="483" t="s">
        <v>5764</v>
      </c>
    </row>
    <row r="222" spans="1:8">
      <c r="E222" s="484"/>
      <c r="F222" s="484"/>
      <c r="G222" s="484"/>
    </row>
    <row r="223" spans="1:8">
      <c r="A223" s="483" t="s">
        <v>5765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5766</v>
      </c>
    </row>
    <row r="225" spans="1:8">
      <c r="E225" s="329">
        <v>230</v>
      </c>
      <c r="F225" s="329"/>
      <c r="G225" s="329"/>
      <c r="H225" s="483" t="s">
        <v>5766</v>
      </c>
    </row>
    <row r="226" spans="1:8">
      <c r="E226" s="484" t="s">
        <v>5767</v>
      </c>
      <c r="F226" s="484"/>
      <c r="G226" s="484"/>
      <c r="H226" s="483" t="s">
        <v>5768</v>
      </c>
    </row>
    <row r="227" spans="1:8" s="487" customFormat="1">
      <c r="E227" s="493"/>
      <c r="F227" s="493"/>
      <c r="G227" s="493"/>
    </row>
    <row r="228" spans="1:8">
      <c r="A228" s="483" t="s">
        <v>5769</v>
      </c>
    </row>
    <row r="229" spans="1:8">
      <c r="C229" s="483">
        <v>15000</v>
      </c>
      <c r="H229" s="483" t="s">
        <v>5770</v>
      </c>
    </row>
    <row r="231" spans="1:8">
      <c r="A231" s="483" t="s">
        <v>5771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5772</v>
      </c>
    </row>
    <row r="233" spans="1:8">
      <c r="E233" s="329">
        <v>270</v>
      </c>
      <c r="F233" s="329"/>
      <c r="G233" s="329"/>
      <c r="H233" s="483" t="s">
        <v>5772</v>
      </c>
    </row>
    <row r="234" spans="1:8">
      <c r="E234" s="484" t="s">
        <v>5773</v>
      </c>
      <c r="F234" s="484"/>
      <c r="G234" s="484"/>
    </row>
    <row r="236" spans="1:8">
      <c r="A236" s="483" t="s">
        <v>5774</v>
      </c>
    </row>
    <row r="237" spans="1:8">
      <c r="D237" s="483">
        <v>7000</v>
      </c>
      <c r="H237" s="483" t="s">
        <v>5643</v>
      </c>
    </row>
    <row r="238" spans="1:8">
      <c r="E238" s="483">
        <v>2000</v>
      </c>
      <c r="H238" s="483" t="s">
        <v>5775</v>
      </c>
    </row>
    <row r="239" spans="1:8">
      <c r="E239" s="484" t="s">
        <v>5776</v>
      </c>
      <c r="F239" s="484"/>
      <c r="G239" s="484"/>
    </row>
    <row r="241" spans="1:8">
      <c r="A241" s="483" t="s">
        <v>5777</v>
      </c>
    </row>
    <row r="242" spans="1:8">
      <c r="D242" s="483">
        <v>53000</v>
      </c>
      <c r="H242" s="483" t="s">
        <v>5643</v>
      </c>
    </row>
    <row r="243" spans="1:8">
      <c r="E243" s="483">
        <v>18234</v>
      </c>
      <c r="H243" s="483" t="s">
        <v>5778</v>
      </c>
    </row>
    <row r="244" spans="1:8">
      <c r="E244" s="483">
        <v>20758</v>
      </c>
      <c r="H244" s="483" t="s">
        <v>5779</v>
      </c>
    </row>
    <row r="245" spans="1:8">
      <c r="E245" s="483">
        <v>13614</v>
      </c>
      <c r="H245" s="483" t="s">
        <v>5780</v>
      </c>
    </row>
    <row r="246" spans="1:8">
      <c r="E246" s="484" t="s">
        <v>5781</v>
      </c>
      <c r="F246" s="484"/>
      <c r="G246" s="484"/>
    </row>
    <row r="248" spans="1:8">
      <c r="A248" s="483" t="s">
        <v>5782</v>
      </c>
    </row>
    <row r="249" spans="1:8">
      <c r="E249" s="483">
        <v>1812</v>
      </c>
      <c r="H249" s="483" t="s">
        <v>5783</v>
      </c>
    </row>
    <row r="250" spans="1:8">
      <c r="E250" s="483">
        <v>399</v>
      </c>
      <c r="H250" s="483" t="s">
        <v>5784</v>
      </c>
    </row>
    <row r="251" spans="1:8">
      <c r="E251" s="484" t="s">
        <v>5785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5786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5787</v>
      </c>
    </row>
    <row r="255" spans="1:8">
      <c r="E255" s="484" t="s">
        <v>5788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5789</v>
      </c>
    </row>
    <row r="258" spans="1:8">
      <c r="E258" s="483">
        <v>130</v>
      </c>
      <c r="H258" s="483" t="s">
        <v>5790</v>
      </c>
    </row>
    <row r="259" spans="1:8">
      <c r="E259" s="484" t="s">
        <v>5791</v>
      </c>
      <c r="F259" s="484"/>
      <c r="G259" s="484"/>
    </row>
    <row r="261" spans="1:8">
      <c r="A261" s="483" t="s">
        <v>5792</v>
      </c>
    </row>
    <row r="262" spans="1:8">
      <c r="E262" s="483">
        <v>140</v>
      </c>
      <c r="H262" s="483" t="s">
        <v>5793</v>
      </c>
    </row>
    <row r="263" spans="1:8">
      <c r="E263" s="483">
        <v>130</v>
      </c>
      <c r="H263" s="483" t="s">
        <v>5793</v>
      </c>
    </row>
    <row r="264" spans="1:8">
      <c r="E264" s="484" t="s">
        <v>5794</v>
      </c>
      <c r="F264" s="484"/>
      <c r="G264" s="484"/>
    </row>
    <row r="266" spans="1:8">
      <c r="A266" s="483" t="s">
        <v>5795</v>
      </c>
    </row>
    <row r="267" spans="1:8">
      <c r="E267" s="483">
        <v>1205</v>
      </c>
      <c r="H267" s="483" t="s">
        <v>5796</v>
      </c>
    </row>
    <row r="268" spans="1:8">
      <c r="E268" s="484" t="s">
        <v>5797</v>
      </c>
      <c r="F268" s="484"/>
      <c r="G268" s="484"/>
    </row>
    <row r="270" spans="1:8">
      <c r="A270" s="483" t="s">
        <v>5798</v>
      </c>
    </row>
    <row r="271" spans="1:8">
      <c r="E271" s="483">
        <v>200</v>
      </c>
      <c r="H271" s="483" t="s">
        <v>5799</v>
      </c>
    </row>
    <row r="272" spans="1:8">
      <c r="E272" s="484"/>
      <c r="F272" s="484"/>
      <c r="G272" s="484"/>
    </row>
    <row r="274" spans="1:8">
      <c r="A274" s="483" t="s">
        <v>5800</v>
      </c>
    </row>
    <row r="275" spans="1:8">
      <c r="C275" s="483">
        <v>15000</v>
      </c>
      <c r="H275" s="483" t="s">
        <v>5801</v>
      </c>
    </row>
    <row r="277" spans="1:8">
      <c r="A277" s="483" t="s">
        <v>5802</v>
      </c>
    </row>
    <row r="278" spans="1:8">
      <c r="E278" s="483">
        <v>1583</v>
      </c>
      <c r="H278" s="483" t="s">
        <v>5803</v>
      </c>
    </row>
    <row r="279" spans="1:8">
      <c r="E279" s="484" t="s">
        <v>5804</v>
      </c>
      <c r="F279" s="484"/>
      <c r="G279" s="484"/>
    </row>
    <row r="281" spans="1:8">
      <c r="A281" s="483" t="s">
        <v>5805</v>
      </c>
    </row>
    <row r="282" spans="1:8">
      <c r="C282" s="483">
        <v>19536</v>
      </c>
      <c r="H282" s="483" t="s">
        <v>5806</v>
      </c>
    </row>
    <row r="283" spans="1:8">
      <c r="D283" s="483">
        <v>5000</v>
      </c>
      <c r="H283" s="483" t="s">
        <v>5807</v>
      </c>
    </row>
    <row r="284" spans="1:8">
      <c r="E284" s="484" t="s">
        <v>5808</v>
      </c>
      <c r="F284" s="484"/>
      <c r="G284" s="484"/>
    </row>
    <row r="286" spans="1:8">
      <c r="A286" s="483" t="s">
        <v>5809</v>
      </c>
      <c r="E286" s="483">
        <v>250</v>
      </c>
      <c r="H286" s="483" t="s">
        <v>5810</v>
      </c>
    </row>
    <row r="287" spans="1:8">
      <c r="E287" s="483">
        <v>250</v>
      </c>
      <c r="H287" s="483" t="s">
        <v>5810</v>
      </c>
    </row>
    <row r="288" spans="1:8">
      <c r="E288" s="484" t="s">
        <v>5811</v>
      </c>
      <c r="F288" s="484"/>
      <c r="G288" s="484"/>
    </row>
    <row r="290" spans="1:8">
      <c r="A290" s="483" t="s">
        <v>5812</v>
      </c>
    </row>
    <row r="291" spans="1:8">
      <c r="C291" s="483">
        <v>39756</v>
      </c>
      <c r="H291" s="483" t="s">
        <v>5813</v>
      </c>
    </row>
    <row r="293" spans="1:8">
      <c r="A293" s="483" t="s">
        <v>5814</v>
      </c>
    </row>
    <row r="294" spans="1:8">
      <c r="C294" s="483">
        <v>15000</v>
      </c>
      <c r="H294" s="483" t="s">
        <v>5815</v>
      </c>
    </row>
    <row r="296" spans="1:8">
      <c r="A296" s="483" t="s">
        <v>5814</v>
      </c>
    </row>
    <row r="297" spans="1:8">
      <c r="E297" s="483">
        <v>1205</v>
      </c>
      <c r="H297" s="483" t="s">
        <v>5816</v>
      </c>
    </row>
    <row r="298" spans="1:8">
      <c r="E298" s="483">
        <v>1205</v>
      </c>
      <c r="H298" s="483" t="s">
        <v>5817</v>
      </c>
    </row>
    <row r="299" spans="1:8">
      <c r="E299" s="484" t="s">
        <v>5818</v>
      </c>
      <c r="F299" s="484"/>
      <c r="G299" s="484"/>
    </row>
    <row r="300" spans="1:8">
      <c r="E300" s="484" t="s">
        <v>5819</v>
      </c>
      <c r="F300" s="484"/>
      <c r="G300" s="484"/>
      <c r="H300" s="483" t="s">
        <v>5820</v>
      </c>
    </row>
    <row r="301" spans="1:8">
      <c r="E301" s="484"/>
      <c r="F301" s="484"/>
      <c r="G301" s="484"/>
    </row>
    <row r="302" spans="1:8">
      <c r="A302" s="483" t="s">
        <v>5821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5822</v>
      </c>
    </row>
    <row r="305" spans="1:8">
      <c r="A305" s="483" t="s">
        <v>5823</v>
      </c>
      <c r="D305" s="483">
        <v>9600</v>
      </c>
      <c r="H305" s="483" t="s">
        <v>5824</v>
      </c>
    </row>
    <row r="306" spans="1:8">
      <c r="E306" s="484" t="s">
        <v>5825</v>
      </c>
      <c r="F306" s="484"/>
      <c r="G306" s="484"/>
    </row>
    <row r="308" spans="1:8">
      <c r="A308" s="483" t="s">
        <v>5823</v>
      </c>
      <c r="E308" s="483">
        <v>1583</v>
      </c>
      <c r="H308" s="483" t="s">
        <v>5826</v>
      </c>
    </row>
    <row r="309" spans="1:8">
      <c r="E309" s="483">
        <v>3</v>
      </c>
      <c r="H309" s="483" t="s">
        <v>5827</v>
      </c>
    </row>
    <row r="310" spans="1:8">
      <c r="E310" s="484" t="s">
        <v>5828</v>
      </c>
      <c r="F310" s="484"/>
      <c r="G310" s="484"/>
    </row>
    <row r="312" spans="1:8">
      <c r="A312" s="483" t="s">
        <v>5829</v>
      </c>
      <c r="E312" s="483">
        <v>50</v>
      </c>
      <c r="H312" s="483" t="s">
        <v>5830</v>
      </c>
    </row>
    <row r="313" spans="1:8">
      <c r="E313" s="483">
        <v>70</v>
      </c>
      <c r="H313" s="483" t="s">
        <v>5831</v>
      </c>
    </row>
    <row r="314" spans="1:8">
      <c r="E314" s="484" t="s">
        <v>5832</v>
      </c>
      <c r="F314" s="484"/>
      <c r="G314" s="484"/>
    </row>
    <row r="316" spans="1:8">
      <c r="A316" s="483" t="s">
        <v>5833</v>
      </c>
    </row>
    <row r="317" spans="1:8">
      <c r="E317" s="483">
        <v>50</v>
      </c>
      <c r="H317" s="483" t="s">
        <v>5834</v>
      </c>
    </row>
    <row r="318" spans="1:8">
      <c r="E318" s="483">
        <v>798</v>
      </c>
      <c r="H318" s="483" t="s">
        <v>5835</v>
      </c>
    </row>
    <row r="319" spans="1:8">
      <c r="E319" s="484" t="s">
        <v>5836</v>
      </c>
      <c r="F319" s="484"/>
      <c r="G319" s="484"/>
    </row>
    <row r="321" spans="1:8">
      <c r="A321" s="483" t="s">
        <v>5837</v>
      </c>
    </row>
    <row r="322" spans="1:8">
      <c r="C322" s="483">
        <v>7000</v>
      </c>
      <c r="H322" s="483" t="s">
        <v>5838</v>
      </c>
    </row>
    <row r="324" spans="1:8">
      <c r="A324" s="483" t="s">
        <v>5837</v>
      </c>
    </row>
    <row r="325" spans="1:8">
      <c r="E325" s="483">
        <v>5000</v>
      </c>
      <c r="H325" s="483" t="s">
        <v>5839</v>
      </c>
    </row>
    <row r="326" spans="1:8">
      <c r="E326" s="484" t="s">
        <v>5840</v>
      </c>
      <c r="F326" s="484"/>
      <c r="G326" s="484"/>
    </row>
    <row r="328" spans="1:8">
      <c r="A328" s="483" t="s">
        <v>5837</v>
      </c>
    </row>
    <row r="329" spans="1:8">
      <c r="E329" s="483">
        <v>1000</v>
      </c>
      <c r="H329" s="483" t="s">
        <v>5841</v>
      </c>
    </row>
    <row r="330" spans="1:8">
      <c r="E330" s="484" t="s">
        <v>5842</v>
      </c>
      <c r="F330" s="484"/>
      <c r="G330" s="484"/>
    </row>
    <row r="332" spans="1:8">
      <c r="A332" s="483" t="s">
        <v>5843</v>
      </c>
    </row>
    <row r="333" spans="1:8">
      <c r="E333" s="483">
        <v>399</v>
      </c>
      <c r="H333" s="483" t="s">
        <v>5844</v>
      </c>
    </row>
    <row r="334" spans="1:8">
      <c r="E334" s="484" t="s">
        <v>5845</v>
      </c>
      <c r="F334" s="484"/>
      <c r="G334" s="484"/>
    </row>
    <row r="336" spans="1:8">
      <c r="A336" s="483" t="s">
        <v>5846</v>
      </c>
    </row>
    <row r="337" spans="1:8">
      <c r="E337" s="483">
        <v>90</v>
      </c>
      <c r="H337" s="483" t="s">
        <v>5847</v>
      </c>
    </row>
    <row r="338" spans="1:8">
      <c r="E338" s="484" t="s">
        <v>5848</v>
      </c>
      <c r="F338" s="484"/>
      <c r="G338" s="484"/>
    </row>
    <row r="340" spans="1:8">
      <c r="A340" s="483" t="s">
        <v>5849</v>
      </c>
    </row>
    <row r="341" spans="1:8">
      <c r="E341" s="483">
        <v>276</v>
      </c>
      <c r="H341" s="483" t="s">
        <v>5850</v>
      </c>
    </row>
    <row r="342" spans="1:8">
      <c r="E342" s="484" t="s">
        <v>5851</v>
      </c>
      <c r="F342" s="484"/>
      <c r="G342" s="484"/>
    </row>
    <row r="344" spans="1:8">
      <c r="A344" s="483" t="s">
        <v>5852</v>
      </c>
    </row>
    <row r="345" spans="1:8">
      <c r="C345" s="483">
        <v>15000</v>
      </c>
      <c r="H345" s="483" t="s">
        <v>5853</v>
      </c>
    </row>
    <row r="347" spans="1:8">
      <c r="A347" s="483" t="s">
        <v>5852</v>
      </c>
    </row>
    <row r="348" spans="1:8">
      <c r="C348" s="483">
        <v>40000</v>
      </c>
      <c r="H348" s="483" t="s">
        <v>5854</v>
      </c>
    </row>
    <row r="350" spans="1:8">
      <c r="A350" s="483" t="s">
        <v>5852</v>
      </c>
    </row>
    <row r="351" spans="1:8" ht="115.5">
      <c r="B351" s="483">
        <v>97905</v>
      </c>
      <c r="H351" s="489" t="s">
        <v>5855</v>
      </c>
    </row>
    <row r="353" spans="1:8">
      <c r="A353" s="483" t="s">
        <v>5856</v>
      </c>
    </row>
    <row r="354" spans="1:8">
      <c r="C354" s="483">
        <v>63796</v>
      </c>
      <c r="H354" s="483" t="s">
        <v>5857</v>
      </c>
    </row>
    <row r="355" spans="1:8">
      <c r="C355" s="483">
        <v>29000</v>
      </c>
      <c r="H355" s="483" t="s">
        <v>5858</v>
      </c>
    </row>
    <row r="356" spans="1:8">
      <c r="C356" s="483">
        <v>23536</v>
      </c>
      <c r="H356" s="483" t="s">
        <v>5859</v>
      </c>
    </row>
    <row r="357" spans="1:8">
      <c r="C357" s="483">
        <v>13002</v>
      </c>
      <c r="H357" s="483" t="s">
        <v>5860</v>
      </c>
    </row>
    <row r="359" spans="1:8">
      <c r="A359" s="483" t="s">
        <v>5861</v>
      </c>
    </row>
    <row r="360" spans="1:8">
      <c r="D360" s="483">
        <v>10000</v>
      </c>
      <c r="H360" s="483" t="s">
        <v>5862</v>
      </c>
    </row>
    <row r="361" spans="1:8">
      <c r="E361" s="483">
        <v>3844</v>
      </c>
      <c r="H361" s="483" t="s">
        <v>5863</v>
      </c>
    </row>
    <row r="362" spans="1:8">
      <c r="E362" s="483">
        <v>1583</v>
      </c>
      <c r="H362" s="483" t="s">
        <v>5864</v>
      </c>
    </row>
    <row r="363" spans="1:8">
      <c r="E363" s="483">
        <v>1583</v>
      </c>
      <c r="H363" s="483" t="s">
        <v>5865</v>
      </c>
    </row>
    <row r="364" spans="1:8">
      <c r="E364" s="483">
        <v>9</v>
      </c>
      <c r="H364" s="483" t="s">
        <v>5866</v>
      </c>
    </row>
    <row r="365" spans="1:8">
      <c r="E365" s="483">
        <v>17</v>
      </c>
      <c r="H365" s="483" t="s">
        <v>5867</v>
      </c>
    </row>
    <row r="366" spans="1:8">
      <c r="E366" s="484" t="s">
        <v>5868</v>
      </c>
      <c r="F366" s="484"/>
      <c r="G366" s="484"/>
    </row>
    <row r="368" spans="1:8">
      <c r="A368" s="483" t="s">
        <v>5869</v>
      </c>
    </row>
    <row r="369" spans="1:8">
      <c r="E369" s="483">
        <v>200</v>
      </c>
      <c r="H369" s="483" t="s">
        <v>5870</v>
      </c>
    </row>
    <row r="370" spans="1:8">
      <c r="E370" s="484" t="s">
        <v>5871</v>
      </c>
      <c r="F370" s="484"/>
      <c r="G370" s="484"/>
    </row>
    <row r="372" spans="1:8">
      <c r="A372" s="483" t="s">
        <v>5872</v>
      </c>
    </row>
    <row r="373" spans="1:8">
      <c r="E373" s="483">
        <v>114</v>
      </c>
      <c r="H373" s="483" t="s">
        <v>5873</v>
      </c>
    </row>
    <row r="374" spans="1:8">
      <c r="E374" s="484" t="s">
        <v>5874</v>
      </c>
      <c r="F374" s="484"/>
      <c r="G374" s="484"/>
    </row>
    <row r="376" spans="1:8">
      <c r="A376" s="483" t="s">
        <v>5875</v>
      </c>
    </row>
    <row r="377" spans="1:8">
      <c r="E377" s="483">
        <v>1205</v>
      </c>
      <c r="H377" s="483" t="s">
        <v>5876</v>
      </c>
    </row>
    <row r="378" spans="1:8">
      <c r="E378" s="484" t="s">
        <v>5877</v>
      </c>
      <c r="F378" s="484"/>
      <c r="G378" s="484"/>
    </row>
    <row r="380" spans="1:8">
      <c r="A380" s="483" t="s">
        <v>5875</v>
      </c>
    </row>
    <row r="381" spans="1:8">
      <c r="C381" s="483">
        <v>23767</v>
      </c>
      <c r="H381" s="483" t="s">
        <v>5878</v>
      </c>
    </row>
    <row r="383" spans="1:8">
      <c r="A383" s="483" t="s">
        <v>5879</v>
      </c>
    </row>
    <row r="384" spans="1:8">
      <c r="E384" s="483">
        <v>2400</v>
      </c>
      <c r="H384" s="483" t="s">
        <v>5880</v>
      </c>
    </row>
    <row r="385" spans="1:8">
      <c r="E385" s="484" t="s">
        <v>5881</v>
      </c>
      <c r="F385" s="484"/>
      <c r="G385" s="484"/>
    </row>
    <row r="387" spans="1:8">
      <c r="A387" s="483" t="s">
        <v>5882</v>
      </c>
    </row>
    <row r="388" spans="1:8">
      <c r="E388" s="483">
        <v>130</v>
      </c>
      <c r="H388" s="483" t="s">
        <v>5883</v>
      </c>
    </row>
    <row r="389" spans="1:8">
      <c r="E389" s="484" t="s">
        <v>5884</v>
      </c>
      <c r="F389" s="484"/>
      <c r="G389" s="484"/>
    </row>
    <row r="391" spans="1:8">
      <c r="A391" s="483" t="s">
        <v>5885</v>
      </c>
    </row>
    <row r="392" spans="1:8">
      <c r="B392" s="483">
        <v>16380</v>
      </c>
      <c r="H392" s="483" t="s">
        <v>5886</v>
      </c>
    </row>
    <row r="393" spans="1:8">
      <c r="B393" s="483">
        <v>4725</v>
      </c>
      <c r="H393" s="483" t="s">
        <v>5887</v>
      </c>
    </row>
    <row r="394" spans="1:8">
      <c r="B394" s="483">
        <v>11340</v>
      </c>
      <c r="H394" s="483" t="s">
        <v>5888</v>
      </c>
    </row>
    <row r="395" spans="1:8">
      <c r="B395" s="483">
        <v>9450</v>
      </c>
      <c r="H395" s="483" t="s">
        <v>5889</v>
      </c>
    </row>
    <row r="396" spans="1:8">
      <c r="B396" s="483">
        <v>14175</v>
      </c>
      <c r="H396" s="483" t="s">
        <v>5890</v>
      </c>
    </row>
    <row r="397" spans="1:8">
      <c r="B397" s="483">
        <v>14175</v>
      </c>
      <c r="H397" s="483" t="s">
        <v>5891</v>
      </c>
    </row>
    <row r="399" spans="1:8">
      <c r="A399" s="483" t="s">
        <v>5892</v>
      </c>
    </row>
    <row r="400" spans="1:8">
      <c r="E400" s="483">
        <v>320</v>
      </c>
      <c r="H400" s="483" t="s">
        <v>5893</v>
      </c>
    </row>
    <row r="401" spans="1:8">
      <c r="E401" s="484" t="s">
        <v>5894</v>
      </c>
      <c r="F401" s="484"/>
      <c r="G401" s="484"/>
    </row>
    <row r="403" spans="1:8">
      <c r="A403" s="483" t="s">
        <v>5895</v>
      </c>
    </row>
    <row r="404" spans="1:8">
      <c r="B404" s="483">
        <v>12600</v>
      </c>
      <c r="H404" s="483" t="s">
        <v>5896</v>
      </c>
    </row>
    <row r="405" spans="1:8">
      <c r="B405" s="483">
        <v>11340</v>
      </c>
      <c r="H405" s="483" t="s">
        <v>5897</v>
      </c>
    </row>
    <row r="406" spans="1:8">
      <c r="B406" s="483">
        <v>10800</v>
      </c>
      <c r="H406" s="483" t="s">
        <v>5898</v>
      </c>
    </row>
    <row r="407" spans="1:8">
      <c r="B407" s="483">
        <v>14175</v>
      </c>
      <c r="H407" s="483" t="s">
        <v>5899</v>
      </c>
    </row>
    <row r="408" spans="1:8">
      <c r="B408" s="483">
        <v>14175</v>
      </c>
      <c r="H408" s="483" t="s">
        <v>5900</v>
      </c>
    </row>
    <row r="410" spans="1:8">
      <c r="A410" s="483" t="s">
        <v>5901</v>
      </c>
    </row>
    <row r="411" spans="1:8">
      <c r="C411" s="483">
        <v>15000</v>
      </c>
      <c r="H411" s="483" t="s">
        <v>5902</v>
      </c>
    </row>
    <row r="413" spans="1:8">
      <c r="A413" s="483" t="s">
        <v>5901</v>
      </c>
    </row>
    <row r="414" spans="1:8">
      <c r="E414" s="483">
        <v>18</v>
      </c>
      <c r="H414" s="483" t="s">
        <v>5903</v>
      </c>
    </row>
    <row r="415" spans="1:8">
      <c r="E415" s="484" t="s">
        <v>5904</v>
      </c>
      <c r="F415" s="484"/>
      <c r="G415" s="484"/>
    </row>
    <row r="417" spans="1:8">
      <c r="A417" s="483" t="s">
        <v>5905</v>
      </c>
    </row>
    <row r="418" spans="1:8">
      <c r="E418" s="483">
        <v>110</v>
      </c>
      <c r="H418" s="483" t="s">
        <v>5906</v>
      </c>
    </row>
    <row r="419" spans="1:8">
      <c r="E419" s="484" t="s">
        <v>5907</v>
      </c>
      <c r="F419" s="484"/>
      <c r="G419" s="484"/>
    </row>
    <row r="421" spans="1:8">
      <c r="A421" s="483" t="s">
        <v>5908</v>
      </c>
    </row>
    <row r="422" spans="1:8">
      <c r="C422" s="483">
        <v>36000</v>
      </c>
      <c r="H422" s="483" t="s">
        <v>5909</v>
      </c>
    </row>
    <row r="423" spans="1:8">
      <c r="C423" s="483">
        <v>63796</v>
      </c>
      <c r="H423" s="483" t="s">
        <v>5910</v>
      </c>
    </row>
    <row r="424" spans="1:8">
      <c r="C424" s="483">
        <v>23538</v>
      </c>
      <c r="H424" s="483" t="s">
        <v>5911</v>
      </c>
    </row>
    <row r="425" spans="1:8">
      <c r="C425" s="483">
        <v>5000</v>
      </c>
      <c r="H425" s="483" t="s">
        <v>5912</v>
      </c>
    </row>
    <row r="426" spans="1:8">
      <c r="D426" s="483">
        <v>5000</v>
      </c>
      <c r="H426" s="483" t="s">
        <v>5912</v>
      </c>
    </row>
    <row r="427" spans="1:8">
      <c r="E427" s="484" t="s">
        <v>5913</v>
      </c>
      <c r="F427" s="484"/>
      <c r="G427" s="484"/>
    </row>
    <row r="429" spans="1:8">
      <c r="A429" s="483" t="s">
        <v>5914</v>
      </c>
    </row>
    <row r="430" spans="1:8">
      <c r="E430" s="483">
        <v>350</v>
      </c>
      <c r="H430" s="483" t="s">
        <v>5915</v>
      </c>
    </row>
    <row r="431" spans="1:8">
      <c r="E431" s="484" t="s">
        <v>5916</v>
      </c>
      <c r="F431" s="484"/>
      <c r="G431" s="484"/>
    </row>
    <row r="433" spans="1:8">
      <c r="A433" s="483" t="s">
        <v>5914</v>
      </c>
    </row>
    <row r="434" spans="1:8">
      <c r="C434" s="483">
        <v>18560</v>
      </c>
      <c r="H434" s="483" t="s">
        <v>5917</v>
      </c>
    </row>
    <row r="436" spans="1:8">
      <c r="A436" s="483" t="s">
        <v>5918</v>
      </c>
    </row>
    <row r="437" spans="1:8">
      <c r="E437" s="483">
        <v>18560</v>
      </c>
      <c r="H437" s="483" t="s">
        <v>5919</v>
      </c>
    </row>
    <row r="438" spans="1:8">
      <c r="E438" s="484" t="s">
        <v>5916</v>
      </c>
      <c r="F438" s="484"/>
      <c r="G438" s="484"/>
    </row>
    <row r="440" spans="1:8">
      <c r="A440" s="483" t="s">
        <v>5918</v>
      </c>
    </row>
    <row r="441" spans="1:8">
      <c r="E441" s="483">
        <v>200</v>
      </c>
      <c r="H441" s="483" t="s">
        <v>5920</v>
      </c>
    </row>
    <row r="442" spans="1:8">
      <c r="E442" s="484" t="s">
        <v>5921</v>
      </c>
      <c r="F442" s="484"/>
      <c r="G442" s="484"/>
    </row>
    <row r="444" spans="1:8">
      <c r="A444" s="483" t="s">
        <v>5918</v>
      </c>
    </row>
    <row r="445" spans="1:8">
      <c r="E445" s="483">
        <v>1205</v>
      </c>
      <c r="H445" s="483" t="s">
        <v>5922</v>
      </c>
    </row>
    <row r="446" spans="1:8">
      <c r="E446" s="484" t="s">
        <v>5923</v>
      </c>
      <c r="F446" s="484"/>
      <c r="G446" s="484"/>
    </row>
    <row r="448" spans="1:8">
      <c r="A448" s="483" t="s">
        <v>5924</v>
      </c>
    </row>
    <row r="449" spans="1:8">
      <c r="C449" s="483">
        <v>6000</v>
      </c>
      <c r="H449" s="483" t="s">
        <v>5925</v>
      </c>
    </row>
    <row r="451" spans="1:8">
      <c r="A451" s="483" t="s">
        <v>5924</v>
      </c>
    </row>
    <row r="452" spans="1:8">
      <c r="E452" s="483">
        <v>99</v>
      </c>
      <c r="H452" s="483" t="s">
        <v>5926</v>
      </c>
    </row>
    <row r="453" spans="1:8">
      <c r="E453" s="484" t="s">
        <v>5927</v>
      </c>
      <c r="F453" s="484"/>
      <c r="G453" s="484"/>
    </row>
    <row r="455" spans="1:8">
      <c r="A455" s="483" t="s">
        <v>5924</v>
      </c>
    </row>
    <row r="456" spans="1:8">
      <c r="E456" s="483">
        <v>1583</v>
      </c>
      <c r="H456" s="483" t="s">
        <v>5928</v>
      </c>
    </row>
    <row r="457" spans="1:8">
      <c r="E457" s="484" t="s">
        <v>5929</v>
      </c>
      <c r="F457" s="484"/>
      <c r="G457" s="484"/>
    </row>
    <row r="459" spans="1:8">
      <c r="A459" s="483" t="s">
        <v>5930</v>
      </c>
    </row>
    <row r="460" spans="1:8">
      <c r="E460" s="483">
        <v>399</v>
      </c>
      <c r="H460" s="483" t="s">
        <v>5931</v>
      </c>
    </row>
    <row r="461" spans="1:8">
      <c r="E461" s="483">
        <v>399</v>
      </c>
      <c r="H461" s="483" t="s">
        <v>5932</v>
      </c>
    </row>
    <row r="462" spans="1:8">
      <c r="E462" s="484" t="s">
        <v>5933</v>
      </c>
      <c r="F462" s="484"/>
      <c r="G462" s="484"/>
    </row>
    <row r="464" spans="1:8">
      <c r="A464" s="483" t="s">
        <v>5934</v>
      </c>
    </row>
    <row r="465" spans="1:8">
      <c r="E465" s="483">
        <v>109</v>
      </c>
      <c r="H465" s="483" t="s">
        <v>5935</v>
      </c>
    </row>
    <row r="466" spans="1:8">
      <c r="E466" s="484" t="s">
        <v>5936</v>
      </c>
      <c r="F466" s="484"/>
      <c r="G466" s="484"/>
    </row>
    <row r="468" spans="1:8">
      <c r="A468" s="483" t="s">
        <v>5937</v>
      </c>
    </row>
    <row r="469" spans="1:8">
      <c r="C469" s="483">
        <v>2639</v>
      </c>
      <c r="H469" s="483" t="s">
        <v>5938</v>
      </c>
    </row>
    <row r="471" spans="1:8">
      <c r="A471" s="483" t="s">
        <v>5937</v>
      </c>
    </row>
    <row r="472" spans="1:8">
      <c r="E472" s="483">
        <v>104</v>
      </c>
      <c r="H472" s="483" t="s">
        <v>5939</v>
      </c>
    </row>
    <row r="473" spans="1:8">
      <c r="E473" s="483">
        <v>20</v>
      </c>
      <c r="H473" s="483" t="s">
        <v>5940</v>
      </c>
    </row>
    <row r="474" spans="1:8">
      <c r="E474" s="484" t="s">
        <v>5941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5942</v>
      </c>
      <c r="E476" s="484"/>
      <c r="F476" s="484"/>
      <c r="G476" s="484"/>
    </row>
    <row r="477" spans="1:8">
      <c r="E477" s="494">
        <v>65</v>
      </c>
      <c r="F477" s="494"/>
      <c r="G477" s="494"/>
      <c r="H477" s="483" t="s">
        <v>5943</v>
      </c>
    </row>
    <row r="478" spans="1:8">
      <c r="E478" s="484" t="s">
        <v>5944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5945</v>
      </c>
      <c r="E480" s="484"/>
      <c r="F480" s="484"/>
      <c r="G480" s="484"/>
    </row>
    <row r="481" spans="1:8">
      <c r="E481" s="494">
        <v>83</v>
      </c>
      <c r="F481" s="494"/>
      <c r="G481" s="494"/>
      <c r="H481" s="483" t="s">
        <v>5946</v>
      </c>
    </row>
    <row r="482" spans="1:8">
      <c r="E482" s="484" t="s">
        <v>5947</v>
      </c>
      <c r="F482" s="484"/>
      <c r="G482" s="484"/>
    </row>
    <row r="484" spans="1:8">
      <c r="A484" s="483" t="s">
        <v>5945</v>
      </c>
      <c r="E484" s="484"/>
      <c r="F484" s="484"/>
      <c r="G484" s="484"/>
    </row>
    <row r="485" spans="1:8">
      <c r="E485" s="494">
        <v>175</v>
      </c>
      <c r="F485" s="494"/>
      <c r="G485" s="494"/>
      <c r="H485" s="483" t="s">
        <v>5948</v>
      </c>
    </row>
    <row r="486" spans="1:8">
      <c r="E486" s="494">
        <v>205</v>
      </c>
      <c r="F486" s="494"/>
      <c r="G486" s="494"/>
      <c r="H486" s="483" t="s">
        <v>5948</v>
      </c>
    </row>
    <row r="487" spans="1:8">
      <c r="E487" s="484" t="s">
        <v>5949</v>
      </c>
      <c r="F487" s="484"/>
      <c r="G487" s="484"/>
    </row>
    <row r="489" spans="1:8">
      <c r="A489" s="483" t="s">
        <v>5950</v>
      </c>
      <c r="E489" s="484"/>
      <c r="F489" s="484"/>
      <c r="G489" s="484"/>
    </row>
    <row r="490" spans="1:8">
      <c r="E490" s="494">
        <v>80</v>
      </c>
      <c r="F490" s="494"/>
      <c r="G490" s="494"/>
      <c r="H490" s="483" t="s">
        <v>5951</v>
      </c>
    </row>
    <row r="491" spans="1:8">
      <c r="E491" s="494">
        <v>105</v>
      </c>
      <c r="F491" s="494"/>
      <c r="G491" s="494"/>
      <c r="H491" s="483" t="s">
        <v>5951</v>
      </c>
    </row>
    <row r="492" spans="1:8">
      <c r="E492" s="484" t="s">
        <v>5952</v>
      </c>
      <c r="F492" s="484"/>
      <c r="G492" s="484"/>
    </row>
    <row r="494" spans="1:8">
      <c r="A494" s="483" t="s">
        <v>5953</v>
      </c>
    </row>
    <row r="495" spans="1:8">
      <c r="C495" s="483">
        <v>15000</v>
      </c>
      <c r="H495" s="483" t="s">
        <v>5954</v>
      </c>
    </row>
    <row r="497" spans="1:8">
      <c r="A497" s="483" t="s">
        <v>5955</v>
      </c>
      <c r="E497" s="484"/>
      <c r="F497" s="484"/>
      <c r="G497" s="484"/>
    </row>
    <row r="498" spans="1:8">
      <c r="E498" s="494">
        <v>110</v>
      </c>
      <c r="F498" s="494"/>
      <c r="G498" s="494"/>
      <c r="H498" s="483" t="s">
        <v>5956</v>
      </c>
    </row>
    <row r="499" spans="1:8">
      <c r="E499" s="494">
        <v>120</v>
      </c>
      <c r="F499" s="494"/>
      <c r="G499" s="494"/>
      <c r="H499" s="483" t="s">
        <v>5956</v>
      </c>
    </row>
    <row r="500" spans="1:8">
      <c r="E500" s="484" t="s">
        <v>5957</v>
      </c>
      <c r="F500" s="484"/>
      <c r="G500" s="484"/>
    </row>
    <row r="502" spans="1:8">
      <c r="A502" s="483" t="s">
        <v>5955</v>
      </c>
    </row>
    <row r="503" spans="1:8">
      <c r="D503" s="483">
        <v>5000</v>
      </c>
      <c r="H503" s="483" t="s">
        <v>5912</v>
      </c>
    </row>
    <row r="504" spans="1:8">
      <c r="E504" s="484" t="s">
        <v>5958</v>
      </c>
      <c r="F504" s="484"/>
      <c r="G504" s="484"/>
    </row>
    <row r="506" spans="1:8">
      <c r="A506" s="483" t="s">
        <v>5959</v>
      </c>
    </row>
    <row r="507" spans="1:8">
      <c r="C507" s="483">
        <v>18000</v>
      </c>
      <c r="H507" s="483" t="s">
        <v>5960</v>
      </c>
    </row>
    <row r="508" spans="1:8">
      <c r="C508" s="483">
        <v>63796</v>
      </c>
      <c r="H508" s="483" t="s">
        <v>5961</v>
      </c>
    </row>
    <row r="509" spans="1:8">
      <c r="C509" s="483">
        <v>23538</v>
      </c>
      <c r="H509" s="483" t="s">
        <v>5962</v>
      </c>
    </row>
    <row r="511" spans="1:8">
      <c r="A511" s="483" t="s">
        <v>5963</v>
      </c>
    </row>
    <row r="512" spans="1:8">
      <c r="E512" s="483">
        <v>337</v>
      </c>
      <c r="H512" s="483" t="s">
        <v>5964</v>
      </c>
    </row>
    <row r="513" spans="1:8">
      <c r="E513" s="484" t="s">
        <v>5965</v>
      </c>
      <c r="F513" s="484"/>
      <c r="G513" s="484"/>
    </row>
    <row r="515" spans="1:8">
      <c r="A515" s="483" t="s">
        <v>5966</v>
      </c>
    </row>
    <row r="516" spans="1:8">
      <c r="E516" s="483">
        <v>70</v>
      </c>
      <c r="H516" s="483" t="s">
        <v>5967</v>
      </c>
    </row>
    <row r="517" spans="1:8">
      <c r="E517" s="484" t="s">
        <v>5968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5969</v>
      </c>
    </row>
    <row r="520" spans="1:8">
      <c r="C520" s="483">
        <v>20000</v>
      </c>
      <c r="H520" s="483" t="s">
        <v>5970</v>
      </c>
    </row>
    <row r="522" spans="1:8">
      <c r="A522" s="483" t="s">
        <v>5971</v>
      </c>
    </row>
    <row r="523" spans="1:8">
      <c r="E523" s="483">
        <v>180</v>
      </c>
      <c r="H523" s="483" t="s">
        <v>5972</v>
      </c>
    </row>
    <row r="524" spans="1:8">
      <c r="E524" s="483">
        <v>185</v>
      </c>
      <c r="H524" s="483" t="s">
        <v>5972</v>
      </c>
    </row>
    <row r="525" spans="1:8">
      <c r="E525" s="484" t="s">
        <v>5973</v>
      </c>
      <c r="F525" s="484"/>
      <c r="G525" s="484"/>
    </row>
    <row r="527" spans="1:8">
      <c r="A527" s="483" t="s">
        <v>5974</v>
      </c>
    </row>
    <row r="528" spans="1:8">
      <c r="C528" s="483">
        <v>36000</v>
      </c>
      <c r="H528" s="483" t="s">
        <v>5975</v>
      </c>
    </row>
    <row r="530" spans="1:8">
      <c r="A530" s="483" t="s">
        <v>5976</v>
      </c>
    </row>
    <row r="531" spans="1:8">
      <c r="E531" s="483">
        <v>1205</v>
      </c>
      <c r="H531" s="483" t="s">
        <v>5977</v>
      </c>
    </row>
    <row r="532" spans="1:8">
      <c r="E532" s="484" t="s">
        <v>5978</v>
      </c>
      <c r="F532" s="484"/>
      <c r="G532" s="484"/>
    </row>
    <row r="534" spans="1:8">
      <c r="A534" s="483" t="s">
        <v>5979</v>
      </c>
    </row>
    <row r="535" spans="1:8">
      <c r="E535" s="483">
        <v>35</v>
      </c>
      <c r="H535" s="483" t="s">
        <v>5980</v>
      </c>
    </row>
    <row r="536" spans="1:8">
      <c r="E536" s="484" t="s">
        <v>5981</v>
      </c>
      <c r="F536" s="484"/>
      <c r="G536" s="484"/>
    </row>
    <row r="538" spans="1:8">
      <c r="A538" s="483" t="s">
        <v>5982</v>
      </c>
    </row>
    <row r="539" spans="1:8">
      <c r="D539" s="483">
        <v>10000</v>
      </c>
      <c r="H539" s="483" t="s">
        <v>5983</v>
      </c>
    </row>
    <row r="540" spans="1:8">
      <c r="E540" s="484" t="s">
        <v>5984</v>
      </c>
      <c r="F540" s="484"/>
      <c r="G540" s="484"/>
    </row>
    <row r="543" spans="1:8">
      <c r="A543" s="483" t="s">
        <v>5985</v>
      </c>
    </row>
    <row r="544" spans="1:8">
      <c r="E544" s="483">
        <v>109</v>
      </c>
      <c r="H544" s="483" t="s">
        <v>5986</v>
      </c>
    </row>
    <row r="545" spans="1:8">
      <c r="E545" s="483">
        <v>68</v>
      </c>
      <c r="H545" s="483" t="s">
        <v>5987</v>
      </c>
    </row>
    <row r="546" spans="1:8">
      <c r="E546" s="484" t="s">
        <v>5988</v>
      </c>
      <c r="F546" s="484"/>
      <c r="G546" s="484"/>
    </row>
    <row r="548" spans="1:8">
      <c r="A548" s="483" t="s">
        <v>5989</v>
      </c>
    </row>
    <row r="549" spans="1:8">
      <c r="C549" s="483">
        <v>15000</v>
      </c>
      <c r="H549" s="483" t="s">
        <v>5990</v>
      </c>
    </row>
    <row r="551" spans="1:8">
      <c r="A551" s="483" t="s">
        <v>5989</v>
      </c>
    </row>
    <row r="552" spans="1:8">
      <c r="E552" s="483">
        <v>300</v>
      </c>
      <c r="H552" s="483" t="s">
        <v>5991</v>
      </c>
    </row>
    <row r="553" spans="1:8">
      <c r="E553" s="484" t="s">
        <v>5992</v>
      </c>
      <c r="F553" s="484"/>
      <c r="G553" s="484"/>
      <c r="H553" s="484" t="s">
        <v>5993</v>
      </c>
    </row>
    <row r="554" spans="1:8">
      <c r="E554" s="487"/>
      <c r="F554" s="487"/>
      <c r="G554" s="487"/>
    </row>
    <row r="556" spans="1:8">
      <c r="A556" s="483" t="s">
        <v>5994</v>
      </c>
    </row>
    <row r="557" spans="1:8">
      <c r="C557" s="483">
        <v>90000</v>
      </c>
      <c r="H557" s="483" t="s">
        <v>5995</v>
      </c>
    </row>
    <row r="558" spans="1:8">
      <c r="C558" s="483">
        <v>63740</v>
      </c>
      <c r="H558" s="483" t="s">
        <v>5996</v>
      </c>
    </row>
    <row r="559" spans="1:8">
      <c r="C559" s="483">
        <v>23538</v>
      </c>
      <c r="H559" s="483" t="s">
        <v>5997</v>
      </c>
    </row>
    <row r="561" spans="1:8">
      <c r="A561" s="483" t="s">
        <v>5998</v>
      </c>
    </row>
    <row r="562" spans="1:8">
      <c r="D562" s="483">
        <v>249</v>
      </c>
      <c r="H562" s="483" t="s">
        <v>5999</v>
      </c>
    </row>
    <row r="563" spans="1:8">
      <c r="D563" s="483">
        <v>9726</v>
      </c>
      <c r="H563" s="483" t="s">
        <v>6000</v>
      </c>
    </row>
    <row r="564" spans="1:8">
      <c r="E564" s="484" t="s">
        <v>6001</v>
      </c>
      <c r="F564" s="484"/>
      <c r="G564" s="484"/>
    </row>
    <row r="566" spans="1:8">
      <c r="A566" s="483" t="s">
        <v>6002</v>
      </c>
    </row>
    <row r="567" spans="1:8">
      <c r="E567" s="483">
        <v>179</v>
      </c>
      <c r="H567" s="483" t="s">
        <v>6003</v>
      </c>
    </row>
    <row r="568" spans="1:8">
      <c r="E568" s="484" t="s">
        <v>6004</v>
      </c>
      <c r="F568" s="484"/>
      <c r="G568" s="484"/>
    </row>
    <row r="570" spans="1:8">
      <c r="A570" s="483" t="s">
        <v>6002</v>
      </c>
    </row>
    <row r="571" spans="1:8">
      <c r="C571" s="483">
        <v>35072</v>
      </c>
      <c r="H571" s="483" t="s">
        <v>6005</v>
      </c>
    </row>
    <row r="573" spans="1:8">
      <c r="A573" s="483" t="s">
        <v>6006</v>
      </c>
    </row>
    <row r="574" spans="1:8">
      <c r="E574" s="483">
        <v>37020</v>
      </c>
      <c r="H574" s="483" t="s">
        <v>6007</v>
      </c>
    </row>
    <row r="576" spans="1:8">
      <c r="A576" s="483" t="s">
        <v>6006</v>
      </c>
    </row>
    <row r="577" spans="1:8" s="495" customFormat="1">
      <c r="D577" s="495">
        <v>6000</v>
      </c>
      <c r="H577" s="495" t="s">
        <v>6008</v>
      </c>
    </row>
    <row r="579" spans="1:8">
      <c r="A579" s="483" t="s">
        <v>6006</v>
      </c>
    </row>
    <row r="580" spans="1:8">
      <c r="E580" s="483">
        <v>1205</v>
      </c>
      <c r="H580" s="483" t="s">
        <v>6009</v>
      </c>
    </row>
    <row r="581" spans="1:8">
      <c r="E581" s="484" t="s">
        <v>6010</v>
      </c>
      <c r="F581" s="484"/>
      <c r="G581" s="484"/>
    </row>
    <row r="583" spans="1:8">
      <c r="A583" s="483" t="s">
        <v>6011</v>
      </c>
    </row>
    <row r="584" spans="1:8" s="495" customFormat="1">
      <c r="D584" s="495">
        <v>150000</v>
      </c>
      <c r="H584" s="495" t="s">
        <v>6012</v>
      </c>
    </row>
    <row r="586" spans="1:8">
      <c r="A586" s="483" t="s">
        <v>6013</v>
      </c>
    </row>
    <row r="587" spans="1:8">
      <c r="E587" s="483">
        <v>18</v>
      </c>
      <c r="H587" s="483" t="s">
        <v>6014</v>
      </c>
    </row>
    <row r="588" spans="1:8">
      <c r="E588" s="484" t="s">
        <v>6015</v>
      </c>
      <c r="F588" s="484"/>
      <c r="G588" s="484"/>
    </row>
    <row r="590" spans="1:8">
      <c r="A590" s="483" t="s">
        <v>6016</v>
      </c>
    </row>
    <row r="591" spans="1:8">
      <c r="E591" s="483">
        <v>399</v>
      </c>
      <c r="H591" s="483" t="s">
        <v>6017</v>
      </c>
    </row>
    <row r="592" spans="1:8">
      <c r="E592" s="483">
        <v>399</v>
      </c>
      <c r="H592" s="483" t="s">
        <v>6018</v>
      </c>
    </row>
    <row r="593" spans="1:8">
      <c r="E593" s="484" t="s">
        <v>6019</v>
      </c>
      <c r="F593" s="484"/>
      <c r="G593" s="484"/>
    </row>
    <row r="595" spans="1:8">
      <c r="A595" s="483" t="s">
        <v>6020</v>
      </c>
    </row>
    <row r="596" spans="1:8" s="495" customFormat="1">
      <c r="D596" s="495">
        <v>162016</v>
      </c>
      <c r="H596" s="495" t="s">
        <v>6021</v>
      </c>
    </row>
    <row r="598" spans="1:8">
      <c r="A598" s="483" t="s">
        <v>6022</v>
      </c>
    </row>
    <row r="599" spans="1:8">
      <c r="E599" s="483">
        <v>85</v>
      </c>
      <c r="H599" s="483" t="s">
        <v>6023</v>
      </c>
    </row>
    <row r="600" spans="1:8">
      <c r="E600" s="484" t="s">
        <v>6024</v>
      </c>
      <c r="F600" s="484"/>
      <c r="G600" s="484"/>
    </row>
    <row r="602" spans="1:8">
      <c r="A602" s="483" t="s">
        <v>6025</v>
      </c>
    </row>
    <row r="603" spans="1:8">
      <c r="B603" s="483">
        <v>6000</v>
      </c>
      <c r="H603" s="483" t="s">
        <v>6026</v>
      </c>
    </row>
    <row r="604" spans="1:8">
      <c r="B604" s="483">
        <v>150000</v>
      </c>
      <c r="H604" s="483" t="s">
        <v>6026</v>
      </c>
    </row>
    <row r="605" spans="1:8" ht="33">
      <c r="B605" s="489" t="s">
        <v>6027</v>
      </c>
      <c r="H605" s="483" t="s">
        <v>6028</v>
      </c>
    </row>
    <row r="607" spans="1:8">
      <c r="A607" s="483" t="s">
        <v>6029</v>
      </c>
    </row>
    <row r="608" spans="1:8">
      <c r="C608" s="483">
        <v>15000</v>
      </c>
      <c r="H608" s="483" t="s">
        <v>6030</v>
      </c>
    </row>
    <row r="610" spans="1:8">
      <c r="A610" s="483" t="s">
        <v>6031</v>
      </c>
    </row>
    <row r="611" spans="1:8">
      <c r="C611" s="483">
        <v>63740</v>
      </c>
      <c r="H611" s="483" t="s">
        <v>6032</v>
      </c>
    </row>
    <row r="612" spans="1:8">
      <c r="C612" s="483">
        <v>19580</v>
      </c>
      <c r="H612" s="483" t="s">
        <v>6033</v>
      </c>
    </row>
    <row r="614" spans="1:8">
      <c r="A614" s="483" t="s">
        <v>6034</v>
      </c>
    </row>
    <row r="615" spans="1:8">
      <c r="E615" s="483">
        <v>110</v>
      </c>
      <c r="H615" s="483" t="s">
        <v>6035</v>
      </c>
    </row>
    <row r="616" spans="1:8">
      <c r="E616" s="483">
        <v>120</v>
      </c>
      <c r="H616" s="483" t="s">
        <v>6036</v>
      </c>
    </row>
    <row r="617" spans="1:8">
      <c r="E617" s="484" t="s">
        <v>6037</v>
      </c>
      <c r="F617" s="484"/>
      <c r="G617" s="484"/>
    </row>
    <row r="619" spans="1:8">
      <c r="A619" s="483" t="s">
        <v>6038</v>
      </c>
    </row>
    <row r="620" spans="1:8">
      <c r="D620" s="483">
        <v>1559</v>
      </c>
      <c r="H620" s="483" t="s">
        <v>6039</v>
      </c>
    </row>
    <row r="621" spans="1:8">
      <c r="E621" s="484" t="s">
        <v>6040</v>
      </c>
      <c r="F621" s="484"/>
      <c r="G621" s="484"/>
    </row>
    <row r="623" spans="1:8">
      <c r="A623" s="483" t="s">
        <v>6041</v>
      </c>
    </row>
    <row r="624" spans="1:8">
      <c r="E624" s="483">
        <v>1205</v>
      </c>
      <c r="H624" s="483" t="s">
        <v>5631</v>
      </c>
    </row>
    <row r="625" spans="1:8">
      <c r="E625" s="484" t="s">
        <v>6042</v>
      </c>
      <c r="F625" s="484"/>
      <c r="G625" s="484"/>
    </row>
    <row r="627" spans="1:8">
      <c r="A627" s="483" t="s">
        <v>6041</v>
      </c>
    </row>
    <row r="628" spans="1:8">
      <c r="E628" s="483">
        <v>90</v>
      </c>
      <c r="H628" s="483" t="s">
        <v>6043</v>
      </c>
    </row>
    <row r="629" spans="1:8">
      <c r="E629" s="484" t="s">
        <v>6044</v>
      </c>
      <c r="F629" s="484"/>
      <c r="G629" s="484"/>
    </row>
    <row r="631" spans="1:8">
      <c r="A631" s="483" t="s">
        <v>6045</v>
      </c>
    </row>
    <row r="632" spans="1:8">
      <c r="C632" s="483">
        <v>11999</v>
      </c>
      <c r="H632" s="483" t="s">
        <v>6046</v>
      </c>
    </row>
    <row r="634" spans="1:8">
      <c r="A634" s="483" t="s">
        <v>6047</v>
      </c>
    </row>
    <row r="635" spans="1:8">
      <c r="C635" s="483">
        <v>300000</v>
      </c>
      <c r="H635" s="483" t="s">
        <v>6048</v>
      </c>
    </row>
    <row r="636" spans="1:8">
      <c r="C636" s="496" t="s">
        <v>6049</v>
      </c>
      <c r="E636" s="483">
        <v>30</v>
      </c>
      <c r="H636" s="483" t="s">
        <v>6050</v>
      </c>
    </row>
    <row r="637" spans="1:8">
      <c r="E637" s="484" t="s">
        <v>6051</v>
      </c>
      <c r="F637" s="484"/>
      <c r="G637" s="484"/>
    </row>
    <row r="639" spans="1:8">
      <c r="A639" s="483" t="s">
        <v>6047</v>
      </c>
    </row>
    <row r="640" spans="1:8">
      <c r="E640" s="483">
        <v>100</v>
      </c>
      <c r="H640" s="483" t="s">
        <v>6052</v>
      </c>
    </row>
    <row r="641" spans="1:8">
      <c r="E641" s="483">
        <v>110</v>
      </c>
      <c r="H641" s="483" t="s">
        <v>6052</v>
      </c>
    </row>
    <row r="642" spans="1:8">
      <c r="E642" s="484" t="s">
        <v>6053</v>
      </c>
      <c r="F642" s="484"/>
      <c r="G642" s="484"/>
    </row>
    <row r="644" spans="1:8">
      <c r="A644" s="483" t="s">
        <v>6054</v>
      </c>
    </row>
    <row r="645" spans="1:8">
      <c r="E645" s="483">
        <v>370</v>
      </c>
      <c r="H645" s="483" t="s">
        <v>6055</v>
      </c>
    </row>
    <row r="646" spans="1:8">
      <c r="E646" s="483">
        <v>370</v>
      </c>
      <c r="H646" s="483" t="s">
        <v>6055</v>
      </c>
    </row>
    <row r="647" spans="1:8">
      <c r="E647" s="484" t="s">
        <v>6056</v>
      </c>
      <c r="F647" s="484"/>
      <c r="G647" s="484"/>
    </row>
    <row r="649" spans="1:8">
      <c r="A649" s="483" t="s">
        <v>6057</v>
      </c>
    </row>
    <row r="650" spans="1:8">
      <c r="E650" s="483">
        <v>200</v>
      </c>
      <c r="H650" s="483" t="s">
        <v>6058</v>
      </c>
    </row>
    <row r="651" spans="1:8">
      <c r="E651" s="483">
        <v>190</v>
      </c>
      <c r="H651" s="483" t="s">
        <v>6058</v>
      </c>
    </row>
    <row r="652" spans="1:8">
      <c r="E652" s="484" t="s">
        <v>6059</v>
      </c>
      <c r="F652" s="484"/>
      <c r="G652" s="484"/>
    </row>
    <row r="654" spans="1:8">
      <c r="A654" s="483" t="s">
        <v>6060</v>
      </c>
    </row>
    <row r="655" spans="1:8">
      <c r="E655" s="483">
        <v>120</v>
      </c>
      <c r="H655" s="483" t="s">
        <v>6061</v>
      </c>
    </row>
    <row r="656" spans="1:8">
      <c r="E656" s="484" t="s">
        <v>6062</v>
      </c>
      <c r="F656" s="484"/>
      <c r="G656" s="484"/>
    </row>
    <row r="658" spans="1:8">
      <c r="A658" s="483" t="s">
        <v>6063</v>
      </c>
    </row>
    <row r="659" spans="1:8">
      <c r="E659" s="483">
        <v>42</v>
      </c>
      <c r="H659" s="483" t="s">
        <v>6064</v>
      </c>
    </row>
    <row r="660" spans="1:8">
      <c r="E660" s="483">
        <v>500</v>
      </c>
      <c r="H660" s="483" t="s">
        <v>6065</v>
      </c>
    </row>
    <row r="661" spans="1:8">
      <c r="E661" s="484" t="s">
        <v>6066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6067</v>
      </c>
    </row>
    <row r="664" spans="1:8">
      <c r="E664" s="483">
        <v>42</v>
      </c>
      <c r="H664" s="483" t="s">
        <v>6068</v>
      </c>
    </row>
    <row r="665" spans="1:8">
      <c r="E665" s="484" t="s">
        <v>6069</v>
      </c>
      <c r="F665" s="484"/>
      <c r="G665" s="484"/>
    </row>
    <row r="667" spans="1:8">
      <c r="A667" s="483" t="s">
        <v>6070</v>
      </c>
    </row>
    <row r="668" spans="1:8">
      <c r="C668" s="483">
        <v>15000</v>
      </c>
      <c r="H668" s="483" t="s">
        <v>6071</v>
      </c>
    </row>
    <row r="670" spans="1:8">
      <c r="A670" s="483" t="s">
        <v>6070</v>
      </c>
    </row>
    <row r="671" spans="1:8">
      <c r="C671" s="483">
        <v>2832</v>
      </c>
      <c r="H671" s="483" t="s">
        <v>6072</v>
      </c>
    </row>
    <row r="672" spans="1:8">
      <c r="E672" s="483">
        <v>30</v>
      </c>
      <c r="H672" s="483" t="s">
        <v>6073</v>
      </c>
    </row>
    <row r="673" spans="1:8">
      <c r="E673" s="484" t="s">
        <v>6074</v>
      </c>
      <c r="F673" s="484"/>
      <c r="G673" s="484"/>
    </row>
    <row r="675" spans="1:8">
      <c r="A675" s="483" t="s">
        <v>6075</v>
      </c>
    </row>
    <row r="676" spans="1:8">
      <c r="C676" s="483">
        <v>63740</v>
      </c>
      <c r="H676" s="483" t="s">
        <v>6076</v>
      </c>
    </row>
    <row r="677" spans="1:8">
      <c r="C677" s="483">
        <v>23038</v>
      </c>
      <c r="H677" s="483" t="s">
        <v>6077</v>
      </c>
    </row>
    <row r="678" spans="1:8">
      <c r="C678" s="483">
        <v>70000</v>
      </c>
      <c r="H678" s="483" t="s">
        <v>6078</v>
      </c>
    </row>
    <row r="680" spans="1:8">
      <c r="A680" s="483" t="s">
        <v>6075</v>
      </c>
    </row>
    <row r="681" spans="1:8">
      <c r="E681" s="483">
        <v>10000</v>
      </c>
      <c r="H681" s="483" t="s">
        <v>6079</v>
      </c>
    </row>
    <row r="682" spans="1:8">
      <c r="E682" s="483">
        <v>35</v>
      </c>
      <c r="H682" s="483" t="s">
        <v>6080</v>
      </c>
    </row>
    <row r="683" spans="1:8">
      <c r="E683" s="483">
        <v>175</v>
      </c>
      <c r="H683" s="483" t="s">
        <v>6081</v>
      </c>
    </row>
    <row r="684" spans="1:8">
      <c r="E684" s="484" t="s">
        <v>6082</v>
      </c>
      <c r="F684" s="484"/>
      <c r="G684" s="484"/>
    </row>
    <row r="685" spans="1:8">
      <c r="H685" s="496" t="s">
        <v>6083</v>
      </c>
    </row>
    <row r="686" spans="1:8">
      <c r="E686" s="487"/>
      <c r="F686" s="487"/>
      <c r="G686" s="487"/>
      <c r="H686" s="496"/>
    </row>
    <row r="687" spans="1:8">
      <c r="E687" s="497"/>
      <c r="F687" s="497"/>
      <c r="G687" s="497"/>
      <c r="H687" s="496"/>
    </row>
    <row r="688" spans="1:8">
      <c r="A688" s="483" t="s">
        <v>6075</v>
      </c>
    </row>
    <row r="689" spans="1:8">
      <c r="H689" s="483" t="s">
        <v>6084</v>
      </c>
    </row>
    <row r="691" spans="1:8">
      <c r="A691" s="483" t="s">
        <v>6085</v>
      </c>
    </row>
    <row r="692" spans="1:8">
      <c r="E692" s="483">
        <v>45</v>
      </c>
      <c r="H692" s="483" t="s">
        <v>6086</v>
      </c>
    </row>
    <row r="693" spans="1:8">
      <c r="E693" s="484" t="s">
        <v>6087</v>
      </c>
      <c r="F693" s="484"/>
      <c r="G693" s="484"/>
    </row>
    <row r="695" spans="1:8">
      <c r="A695" s="483" t="s">
        <v>6088</v>
      </c>
    </row>
    <row r="696" spans="1:8">
      <c r="E696" s="483">
        <v>1205</v>
      </c>
      <c r="H696" s="483" t="s">
        <v>5666</v>
      </c>
    </row>
    <row r="697" spans="1:8">
      <c r="E697" s="483">
        <v>399</v>
      </c>
      <c r="H697" s="483" t="s">
        <v>5634</v>
      </c>
    </row>
    <row r="698" spans="1:8">
      <c r="E698" s="483">
        <v>399</v>
      </c>
      <c r="H698" s="483" t="s">
        <v>6089</v>
      </c>
    </row>
    <row r="699" spans="1:8">
      <c r="E699" s="483">
        <v>132</v>
      </c>
      <c r="H699" s="483" t="s">
        <v>5712</v>
      </c>
    </row>
    <row r="700" spans="1:8">
      <c r="E700" s="483">
        <v>45</v>
      </c>
      <c r="H700" s="483" t="s">
        <v>6090</v>
      </c>
    </row>
    <row r="701" spans="1:8">
      <c r="E701" s="484" t="s">
        <v>6091</v>
      </c>
      <c r="F701" s="484"/>
      <c r="G701" s="484"/>
    </row>
    <row r="703" spans="1:8">
      <c r="A703" s="483" t="s">
        <v>6092</v>
      </c>
    </row>
    <row r="704" spans="1:8">
      <c r="C704" s="483">
        <v>17420</v>
      </c>
      <c r="H704" s="483" t="s">
        <v>6093</v>
      </c>
    </row>
    <row r="705" spans="1:8">
      <c r="C705" s="483">
        <v>10519</v>
      </c>
      <c r="H705" s="483" t="s">
        <v>6094</v>
      </c>
    </row>
    <row r="707" spans="1:8">
      <c r="A707" s="483" t="s">
        <v>6095</v>
      </c>
    </row>
    <row r="708" spans="1:8">
      <c r="E708" s="483">
        <v>500</v>
      </c>
      <c r="H708" s="483" t="s">
        <v>6096</v>
      </c>
    </row>
    <row r="709" spans="1:8">
      <c r="E709" s="484" t="s">
        <v>6097</v>
      </c>
      <c r="F709" s="484"/>
      <c r="G709" s="484"/>
    </row>
    <row r="711" spans="1:8">
      <c r="A711" s="483" t="s">
        <v>6098</v>
      </c>
    </row>
    <row r="712" spans="1:8">
      <c r="E712" s="483">
        <v>42</v>
      </c>
      <c r="H712" s="483" t="s">
        <v>6099</v>
      </c>
    </row>
    <row r="713" spans="1:8">
      <c r="E713" s="484" t="s">
        <v>6100</v>
      </c>
      <c r="F713" s="484"/>
      <c r="G713" s="484"/>
    </row>
    <row r="715" spans="1:8">
      <c r="A715" s="483" t="s">
        <v>6101</v>
      </c>
    </row>
    <row r="716" spans="1:8">
      <c r="C716" s="483">
        <v>15000</v>
      </c>
      <c r="H716" s="483" t="s">
        <v>6102</v>
      </c>
    </row>
    <row r="718" spans="1:8">
      <c r="A718" s="483" t="s">
        <v>6103</v>
      </c>
    </row>
    <row r="719" spans="1:8">
      <c r="E719" s="483">
        <v>300</v>
      </c>
      <c r="H719" s="483" t="s">
        <v>6104</v>
      </c>
    </row>
    <row r="720" spans="1:8">
      <c r="E720" s="483">
        <v>135</v>
      </c>
      <c r="H720" s="483" t="s">
        <v>6105</v>
      </c>
    </row>
    <row r="721" spans="1:8">
      <c r="E721" s="483">
        <v>260</v>
      </c>
      <c r="H721" s="483" t="s">
        <v>6106</v>
      </c>
    </row>
    <row r="722" spans="1:8">
      <c r="E722" s="484" t="s">
        <v>6107</v>
      </c>
      <c r="F722" s="484"/>
      <c r="G722" s="484"/>
    </row>
    <row r="724" spans="1:8">
      <c r="A724" s="483" t="s">
        <v>6108</v>
      </c>
    </row>
    <row r="725" spans="1:8">
      <c r="E725" s="483">
        <v>35</v>
      </c>
      <c r="H725" s="483" t="s">
        <v>6109</v>
      </c>
    </row>
    <row r="726" spans="1:8">
      <c r="E726" s="483">
        <v>70</v>
      </c>
      <c r="H726" s="483" t="s">
        <v>5790</v>
      </c>
    </row>
    <row r="727" spans="1:8">
      <c r="E727" s="484" t="s">
        <v>6110</v>
      </c>
      <c r="F727" s="484"/>
      <c r="G727" s="484"/>
    </row>
    <row r="729" spans="1:8">
      <c r="A729" s="483" t="s">
        <v>6108</v>
      </c>
    </row>
    <row r="730" spans="1:8">
      <c r="C730" s="483">
        <v>44000</v>
      </c>
      <c r="H730" s="483" t="s">
        <v>6111</v>
      </c>
    </row>
    <row r="731" spans="1:8">
      <c r="C731" s="483">
        <v>23038</v>
      </c>
      <c r="H731" s="483" t="s">
        <v>6112</v>
      </c>
    </row>
    <row r="733" spans="1:8">
      <c r="A733" s="483" t="s">
        <v>6113</v>
      </c>
    </row>
    <row r="734" spans="1:8">
      <c r="C734" s="483">
        <v>63740</v>
      </c>
      <c r="H734" s="483" t="s">
        <v>6114</v>
      </c>
    </row>
    <row r="736" spans="1:8">
      <c r="A736" s="483" t="s">
        <v>6115</v>
      </c>
    </row>
    <row r="737" spans="1:8">
      <c r="C737" s="483">
        <v>10642</v>
      </c>
      <c r="H737" s="483" t="s">
        <v>6116</v>
      </c>
    </row>
    <row r="739" spans="1:8">
      <c r="A739" s="483" t="s">
        <v>6117</v>
      </c>
    </row>
    <row r="740" spans="1:8">
      <c r="E740" s="483">
        <v>1205</v>
      </c>
      <c r="H740" s="483" t="s">
        <v>5690</v>
      </c>
    </row>
    <row r="741" spans="1:8">
      <c r="E741" s="484" t="s">
        <v>6118</v>
      </c>
      <c r="F741" s="484"/>
      <c r="G741" s="484"/>
    </row>
    <row r="743" spans="1:8">
      <c r="A743" s="483" t="s">
        <v>6119</v>
      </c>
    </row>
    <row r="744" spans="1:8">
      <c r="C744" s="483">
        <v>15000</v>
      </c>
      <c r="H744" s="483" t="s">
        <v>6120</v>
      </c>
    </row>
    <row r="746" spans="1:8">
      <c r="A746" s="483" t="s">
        <v>6121</v>
      </c>
    </row>
    <row r="747" spans="1:8">
      <c r="E747" s="483">
        <v>18</v>
      </c>
      <c r="H747" s="483" t="s">
        <v>6122</v>
      </c>
    </row>
    <row r="748" spans="1:8">
      <c r="E748" s="484" t="s">
        <v>6123</v>
      </c>
      <c r="F748" s="484"/>
      <c r="G748" s="484"/>
    </row>
    <row r="750" spans="1:8">
      <c r="A750" s="483" t="s">
        <v>6124</v>
      </c>
    </row>
    <row r="751" spans="1:8">
      <c r="C751" s="483">
        <v>19299</v>
      </c>
      <c r="H751" s="483" t="s">
        <v>6125</v>
      </c>
    </row>
    <row r="752" spans="1:8">
      <c r="C752" s="483" t="s">
        <v>6126</v>
      </c>
    </row>
    <row r="753" spans="1:8">
      <c r="A753" s="483" t="s">
        <v>6127</v>
      </c>
    </row>
    <row r="754" spans="1:8">
      <c r="E754" s="483">
        <v>157</v>
      </c>
      <c r="H754" s="483" t="s">
        <v>6128</v>
      </c>
    </row>
    <row r="755" spans="1:8">
      <c r="E755" s="484" t="s">
        <v>6129</v>
      </c>
      <c r="F755" s="484"/>
      <c r="G755" s="484"/>
    </row>
    <row r="757" spans="1:8">
      <c r="A757" s="483" t="s">
        <v>6130</v>
      </c>
    </row>
    <row r="758" spans="1:8">
      <c r="C758" s="483">
        <v>11750</v>
      </c>
      <c r="H758" s="483" t="s">
        <v>6131</v>
      </c>
    </row>
    <row r="759" spans="1:8">
      <c r="C759" s="483">
        <v>23038</v>
      </c>
      <c r="H759" s="483" t="s">
        <v>6132</v>
      </c>
    </row>
    <row r="760" spans="1:8">
      <c r="C760" s="483">
        <v>63740</v>
      </c>
      <c r="H760" s="483" t="s">
        <v>6133</v>
      </c>
    </row>
    <row r="762" spans="1:8">
      <c r="A762" s="483" t="s">
        <v>6134</v>
      </c>
    </row>
    <row r="763" spans="1:8">
      <c r="E763" s="483">
        <v>240</v>
      </c>
      <c r="H763" s="483" t="s">
        <v>6135</v>
      </c>
    </row>
    <row r="764" spans="1:8">
      <c r="E764" s="483">
        <v>245</v>
      </c>
      <c r="H764" s="483" t="s">
        <v>6135</v>
      </c>
    </row>
    <row r="765" spans="1:8">
      <c r="E765" s="484" t="s">
        <v>6136</v>
      </c>
      <c r="F765" s="484"/>
      <c r="G765" s="484"/>
    </row>
    <row r="767" spans="1:8">
      <c r="A767" s="483" t="s">
        <v>6137</v>
      </c>
    </row>
    <row r="768" spans="1:8">
      <c r="C768" s="483">
        <v>2587</v>
      </c>
      <c r="H768" s="483" t="s">
        <v>6138</v>
      </c>
    </row>
    <row r="770" spans="1:8">
      <c r="A770" s="483" t="s">
        <v>6139</v>
      </c>
    </row>
    <row r="771" spans="1:8">
      <c r="E771" s="483">
        <v>130</v>
      </c>
      <c r="H771" s="483" t="s">
        <v>6140</v>
      </c>
    </row>
    <row r="772" spans="1:8">
      <c r="E772" s="483">
        <v>115</v>
      </c>
      <c r="H772" s="483" t="s">
        <v>6140</v>
      </c>
    </row>
    <row r="773" spans="1:8">
      <c r="E773" s="484" t="s">
        <v>6141</v>
      </c>
      <c r="F773" s="484"/>
      <c r="G773" s="484"/>
    </row>
    <row r="775" spans="1:8">
      <c r="A775" s="483" t="s">
        <v>6142</v>
      </c>
    </row>
    <row r="776" spans="1:8">
      <c r="E776" s="483">
        <v>325</v>
      </c>
      <c r="H776" s="483" t="s">
        <v>6143</v>
      </c>
    </row>
    <row r="777" spans="1:8">
      <c r="E777" s="483">
        <v>335</v>
      </c>
      <c r="H777" s="483" t="s">
        <v>6143</v>
      </c>
    </row>
    <row r="778" spans="1:8">
      <c r="E778" s="484" t="s">
        <v>6144</v>
      </c>
      <c r="F778" s="484"/>
      <c r="G778" s="484"/>
    </row>
    <row r="780" spans="1:8">
      <c r="A780" s="483" t="s">
        <v>6145</v>
      </c>
    </row>
    <row r="781" spans="1:8">
      <c r="C781" s="483">
        <v>5000</v>
      </c>
      <c r="H781" s="483" t="s">
        <v>6146</v>
      </c>
    </row>
    <row r="782" spans="1:8">
      <c r="D782" s="483">
        <v>5000</v>
      </c>
      <c r="H782" s="483" t="s">
        <v>5807</v>
      </c>
    </row>
    <row r="783" spans="1:8">
      <c r="E783" s="483">
        <v>126</v>
      </c>
      <c r="H783" s="483" t="s">
        <v>5717</v>
      </c>
    </row>
    <row r="784" spans="1:8">
      <c r="E784" s="483">
        <v>363</v>
      </c>
      <c r="H784" s="483" t="s">
        <v>6147</v>
      </c>
    </row>
    <row r="785" spans="1:8">
      <c r="E785" s="483">
        <v>798</v>
      </c>
      <c r="H785" s="483" t="s">
        <v>6148</v>
      </c>
    </row>
    <row r="786" spans="1:8">
      <c r="E786" s="484" t="s">
        <v>6149</v>
      </c>
      <c r="F786" s="484"/>
      <c r="G786" s="484"/>
    </row>
    <row r="788" spans="1:8">
      <c r="A788" s="483" t="s">
        <v>6150</v>
      </c>
    </row>
    <row r="789" spans="1:8">
      <c r="E789" s="483">
        <v>1205</v>
      </c>
      <c r="H789" s="483" t="s">
        <v>5718</v>
      </c>
    </row>
    <row r="790" spans="1:8">
      <c r="E790" s="484" t="s">
        <v>6151</v>
      </c>
      <c r="F790" s="484"/>
      <c r="G790" s="484"/>
    </row>
    <row r="792" spans="1:8">
      <c r="A792" s="483" t="s">
        <v>6150</v>
      </c>
    </row>
    <row r="793" spans="1:8">
      <c r="C793" s="483">
        <v>6000</v>
      </c>
      <c r="H793" s="483" t="s">
        <v>6152</v>
      </c>
    </row>
    <row r="795" spans="1:8">
      <c r="A795" s="483" t="s">
        <v>6153</v>
      </c>
    </row>
    <row r="796" spans="1:8">
      <c r="C796" s="483">
        <v>15000</v>
      </c>
      <c r="H796" s="483" t="s">
        <v>6154</v>
      </c>
    </row>
    <row r="798" spans="1:8">
      <c r="A798" s="483" t="s">
        <v>6155</v>
      </c>
    </row>
    <row r="799" spans="1:8">
      <c r="E799" s="483">
        <v>215</v>
      </c>
      <c r="H799" s="483" t="s">
        <v>6156</v>
      </c>
    </row>
    <row r="800" spans="1:8">
      <c r="E800" s="483">
        <v>230</v>
      </c>
      <c r="H800" s="483" t="s">
        <v>6156</v>
      </c>
    </row>
    <row r="801" spans="1:8">
      <c r="E801" s="484" t="s">
        <v>6157</v>
      </c>
      <c r="F801" s="484"/>
      <c r="G801" s="484"/>
    </row>
    <row r="803" spans="1:8">
      <c r="A803" s="483" t="s">
        <v>6158</v>
      </c>
    </row>
    <row r="804" spans="1:8">
      <c r="E804" s="483">
        <v>45</v>
      </c>
      <c r="H804" s="483" t="s">
        <v>6159</v>
      </c>
    </row>
    <row r="805" spans="1:8">
      <c r="E805" s="484" t="s">
        <v>6160</v>
      </c>
      <c r="F805" s="484"/>
      <c r="G805" s="484"/>
    </row>
    <row r="807" spans="1:8">
      <c r="A807" s="483" t="s">
        <v>6161</v>
      </c>
    </row>
    <row r="808" spans="1:8" ht="33">
      <c r="C808" s="483">
        <v>45000</v>
      </c>
      <c r="H808" s="489" t="s">
        <v>6162</v>
      </c>
    </row>
    <row r="810" spans="1:8">
      <c r="A810" s="483" t="s">
        <v>6161</v>
      </c>
    </row>
    <row r="811" spans="1:8">
      <c r="C811" s="483">
        <v>52000</v>
      </c>
      <c r="H811" s="483" t="s">
        <v>6163</v>
      </c>
    </row>
    <row r="812" spans="1:8">
      <c r="C812" s="483">
        <v>23004</v>
      </c>
      <c r="H812" s="483" t="s">
        <v>6164</v>
      </c>
    </row>
    <row r="813" spans="1:8">
      <c r="C813" s="483">
        <v>63725</v>
      </c>
      <c r="H813" s="483" t="s">
        <v>6165</v>
      </c>
    </row>
    <row r="815" spans="1:8">
      <c r="A815" s="483" t="s">
        <v>6166</v>
      </c>
    </row>
    <row r="816" spans="1:8">
      <c r="E816" s="483">
        <v>315</v>
      </c>
      <c r="H816" s="483" t="s">
        <v>6167</v>
      </c>
    </row>
    <row r="817" spans="1:8">
      <c r="E817" s="483">
        <v>410</v>
      </c>
      <c r="H817" s="483" t="s">
        <v>6167</v>
      </c>
    </row>
    <row r="818" spans="1:8">
      <c r="E818" s="484" t="s">
        <v>6168</v>
      </c>
      <c r="F818" s="484"/>
      <c r="G818" s="484"/>
      <c r="H818" s="483" t="s">
        <v>6169</v>
      </c>
    </row>
    <row r="819" spans="1:8">
      <c r="E819" s="484"/>
      <c r="F819" s="484"/>
      <c r="G819" s="484"/>
    </row>
    <row r="820" spans="1:8">
      <c r="A820" s="483" t="s">
        <v>6170</v>
      </c>
    </row>
    <row r="821" spans="1:8">
      <c r="C821" s="483">
        <v>34281</v>
      </c>
      <c r="H821" s="483" t="s">
        <v>6171</v>
      </c>
    </row>
    <row r="823" spans="1:8">
      <c r="A823" s="483" t="s">
        <v>6172</v>
      </c>
    </row>
    <row r="824" spans="1:8">
      <c r="C824" s="483">
        <v>45000</v>
      </c>
      <c r="H824" s="483" t="s">
        <v>6173</v>
      </c>
    </row>
    <row r="825" spans="1:8">
      <c r="E825" s="483">
        <v>30</v>
      </c>
      <c r="H825" s="483" t="s">
        <v>6174</v>
      </c>
    </row>
    <row r="826" spans="1:8">
      <c r="E826" s="484" t="s">
        <v>6175</v>
      </c>
      <c r="F826" s="484"/>
      <c r="G826" s="484"/>
    </row>
    <row r="828" spans="1:8">
      <c r="A828" s="483" t="s">
        <v>6176</v>
      </c>
      <c r="E828" s="483">
        <v>124</v>
      </c>
      <c r="H828" s="483" t="s">
        <v>6177</v>
      </c>
    </row>
    <row r="829" spans="1:8">
      <c r="E829" s="484" t="s">
        <v>6178</v>
      </c>
      <c r="F829" s="484"/>
      <c r="G829" s="484"/>
    </row>
    <row r="832" spans="1:8">
      <c r="A832" s="483" t="s">
        <v>6172</v>
      </c>
      <c r="E832" s="483">
        <v>70</v>
      </c>
      <c r="H832" s="483" t="s">
        <v>6179</v>
      </c>
    </row>
    <row r="833" spans="1:8">
      <c r="E833" s="484" t="s">
        <v>6180</v>
      </c>
      <c r="F833" s="484"/>
      <c r="G833" s="484"/>
    </row>
    <row r="835" spans="1:8">
      <c r="A835" s="483" t="s">
        <v>6181</v>
      </c>
    </row>
    <row r="836" spans="1:8">
      <c r="E836" s="483">
        <v>70</v>
      </c>
      <c r="H836" s="483" t="s">
        <v>6182</v>
      </c>
    </row>
    <row r="837" spans="1:8">
      <c r="E837" s="484" t="s">
        <v>6183</v>
      </c>
      <c r="F837" s="484"/>
      <c r="G837" s="484"/>
    </row>
    <row r="839" spans="1:8">
      <c r="A839" s="483" t="s">
        <v>6184</v>
      </c>
    </row>
    <row r="840" spans="1:8">
      <c r="E840" s="483">
        <v>95</v>
      </c>
      <c r="H840" s="483" t="s">
        <v>6185</v>
      </c>
    </row>
    <row r="841" spans="1:8">
      <c r="E841" s="484" t="s">
        <v>6186</v>
      </c>
      <c r="F841" s="484"/>
      <c r="G841" s="484"/>
    </row>
    <row r="843" spans="1:8">
      <c r="A843" s="483" t="s">
        <v>6187</v>
      </c>
    </row>
    <row r="844" spans="1:8">
      <c r="E844" s="483">
        <v>32</v>
      </c>
      <c r="H844" s="483" t="s">
        <v>6188</v>
      </c>
    </row>
    <row r="845" spans="1:8">
      <c r="E845" s="484" t="s">
        <v>6189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6190</v>
      </c>
    </row>
    <row r="848" spans="1:8">
      <c r="E848" s="483">
        <v>1205</v>
      </c>
      <c r="H848" s="483" t="s">
        <v>6191</v>
      </c>
    </row>
    <row r="849" spans="1:8">
      <c r="E849" s="484" t="s">
        <v>6192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6193</v>
      </c>
    </row>
    <row r="852" spans="1:8">
      <c r="E852" s="483">
        <v>64</v>
      </c>
      <c r="H852" s="483" t="s">
        <v>6194</v>
      </c>
    </row>
    <row r="853" spans="1:8">
      <c r="E853" s="484" t="s">
        <v>6195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6196</v>
      </c>
    </row>
    <row r="856" spans="1:8">
      <c r="C856" s="483">
        <v>14825</v>
      </c>
      <c r="E856" s="484"/>
      <c r="F856" s="484"/>
      <c r="G856" s="484"/>
      <c r="H856" s="483" t="s">
        <v>6197</v>
      </c>
    </row>
    <row r="857" spans="1:8">
      <c r="E857" s="484"/>
      <c r="F857" s="484"/>
      <c r="G857" s="484"/>
    </row>
    <row r="858" spans="1:8" s="487" customFormat="1"/>
    <row r="860" spans="1:8">
      <c r="A860" s="483" t="s">
        <v>6198</v>
      </c>
      <c r="C860" s="483">
        <v>15015</v>
      </c>
      <c r="H860" s="483" t="s">
        <v>6199</v>
      </c>
    </row>
    <row r="862" spans="1:8">
      <c r="A862" s="483" t="s">
        <v>6198</v>
      </c>
      <c r="C862" s="483">
        <v>9900</v>
      </c>
      <c r="H862" s="483" t="s">
        <v>6200</v>
      </c>
    </row>
    <row r="864" spans="1:8">
      <c r="A864" s="483" t="s">
        <v>6198</v>
      </c>
      <c r="E864" s="483">
        <v>300</v>
      </c>
      <c r="H864" s="483" t="s">
        <v>6201</v>
      </c>
    </row>
    <row r="865" spans="1:8">
      <c r="E865" s="484" t="s">
        <v>6202</v>
      </c>
      <c r="F865" s="484"/>
      <c r="G865" s="484"/>
    </row>
    <row r="867" spans="1:8">
      <c r="A867" s="483" t="s">
        <v>6203</v>
      </c>
    </row>
    <row r="868" spans="1:8">
      <c r="C868" s="483">
        <v>44500</v>
      </c>
      <c r="H868" s="483" t="s">
        <v>6204</v>
      </c>
    </row>
    <row r="869" spans="1:8">
      <c r="C869" s="483">
        <v>23004</v>
      </c>
      <c r="H869" s="483" t="s">
        <v>6205</v>
      </c>
    </row>
    <row r="870" spans="1:8">
      <c r="C870" s="483">
        <v>63725</v>
      </c>
      <c r="H870" s="483" t="s">
        <v>6206</v>
      </c>
    </row>
    <row r="871" spans="1:8">
      <c r="C871" s="483">
        <v>15907</v>
      </c>
      <c r="H871" s="483" t="s">
        <v>6207</v>
      </c>
    </row>
    <row r="873" spans="1:8">
      <c r="A873" s="483" t="s">
        <v>6208</v>
      </c>
      <c r="E873" s="483">
        <v>52</v>
      </c>
      <c r="H873" s="483" t="s">
        <v>6209</v>
      </c>
    </row>
    <row r="874" spans="1:8">
      <c r="E874" s="484" t="s">
        <v>6210</v>
      </c>
      <c r="F874" s="484"/>
      <c r="G874" s="484"/>
    </row>
    <row r="876" spans="1:8">
      <c r="A876" s="483" t="s">
        <v>6211</v>
      </c>
    </row>
    <row r="877" spans="1:8">
      <c r="E877" s="483">
        <v>21</v>
      </c>
      <c r="H877" s="483" t="s">
        <v>6212</v>
      </c>
    </row>
    <row r="878" spans="1:8">
      <c r="E878" s="484" t="s">
        <v>6213</v>
      </c>
      <c r="F878" s="484"/>
      <c r="G878" s="484"/>
    </row>
    <row r="880" spans="1:8">
      <c r="A880" s="483" t="s">
        <v>6211</v>
      </c>
    </row>
    <row r="881" spans="1:8">
      <c r="E881" s="483">
        <v>225</v>
      </c>
      <c r="H881" s="483" t="s">
        <v>6214</v>
      </c>
    </row>
    <row r="882" spans="1:8">
      <c r="E882" s="483">
        <v>245</v>
      </c>
      <c r="H882" s="483" t="s">
        <v>6214</v>
      </c>
    </row>
    <row r="883" spans="1:8">
      <c r="E883" s="484" t="s">
        <v>6215</v>
      </c>
      <c r="F883" s="484"/>
      <c r="G883" s="484"/>
    </row>
    <row r="885" spans="1:8">
      <c r="A885" s="483" t="s">
        <v>6216</v>
      </c>
    </row>
    <row r="886" spans="1:8">
      <c r="C886" s="483">
        <v>5000</v>
      </c>
      <c r="H886" s="483" t="s">
        <v>6217</v>
      </c>
    </row>
    <row r="887" spans="1:8">
      <c r="D887" s="483">
        <v>5000</v>
      </c>
      <c r="H887" s="483" t="s">
        <v>5912</v>
      </c>
    </row>
    <row r="888" spans="1:8">
      <c r="E888" s="484" t="s">
        <v>6218</v>
      </c>
      <c r="F888" s="484"/>
      <c r="G888" s="484"/>
    </row>
    <row r="890" spans="1:8">
      <c r="A890" s="483" t="s">
        <v>6216</v>
      </c>
    </row>
    <row r="891" spans="1:8">
      <c r="E891" s="483">
        <v>385</v>
      </c>
      <c r="H891" s="483" t="s">
        <v>6219</v>
      </c>
    </row>
    <row r="892" spans="1:8">
      <c r="E892" s="483">
        <v>380</v>
      </c>
      <c r="H892" s="483" t="s">
        <v>6219</v>
      </c>
    </row>
    <row r="893" spans="1:8">
      <c r="E893" s="484" t="s">
        <v>6220</v>
      </c>
      <c r="F893" s="484"/>
      <c r="G893" s="484"/>
    </row>
    <row r="895" spans="1:8">
      <c r="A895" s="483" t="s">
        <v>6221</v>
      </c>
      <c r="E895" s="483">
        <v>1205</v>
      </c>
      <c r="H895" s="483" t="s">
        <v>6222</v>
      </c>
    </row>
    <row r="896" spans="1:8">
      <c r="E896" s="484" t="s">
        <v>6223</v>
      </c>
      <c r="F896" s="484"/>
      <c r="G896" s="484"/>
    </row>
    <row r="898" spans="1:8">
      <c r="A898" s="483" t="s">
        <v>6224</v>
      </c>
    </row>
    <row r="899" spans="1:8">
      <c r="C899" s="483">
        <v>15000</v>
      </c>
      <c r="H899" s="483" t="s">
        <v>6225</v>
      </c>
    </row>
    <row r="900" spans="1:8">
      <c r="B900" s="483">
        <v>15000</v>
      </c>
      <c r="H900" s="483" t="s">
        <v>6226</v>
      </c>
    </row>
    <row r="902" spans="1:8">
      <c r="A902" s="483" t="s">
        <v>6227</v>
      </c>
      <c r="C902" s="483">
        <v>15000</v>
      </c>
      <c r="H902" s="483" t="s">
        <v>6228</v>
      </c>
    </row>
    <row r="904" spans="1:8">
      <c r="A904" s="483" t="s">
        <v>6227</v>
      </c>
    </row>
    <row r="905" spans="1:8">
      <c r="C905" s="483">
        <v>33004</v>
      </c>
      <c r="H905" s="483" t="s">
        <v>6229</v>
      </c>
    </row>
    <row r="906" spans="1:8">
      <c r="C906" s="483">
        <v>36000</v>
      </c>
      <c r="H906" s="483" t="s">
        <v>6230</v>
      </c>
    </row>
    <row r="907" spans="1:8">
      <c r="C907" s="483">
        <v>63725</v>
      </c>
      <c r="H907" s="483" t="s">
        <v>6231</v>
      </c>
    </row>
    <row r="909" spans="1:8">
      <c r="A909" s="483" t="s">
        <v>6232</v>
      </c>
    </row>
    <row r="910" spans="1:8">
      <c r="C910" s="483">
        <v>4056</v>
      </c>
      <c r="E910" s="484"/>
      <c r="F910" s="484"/>
      <c r="G910" s="484"/>
      <c r="H910" s="483" t="s">
        <v>6233</v>
      </c>
    </row>
    <row r="911" spans="1:8">
      <c r="E911" s="484"/>
      <c r="F911" s="484"/>
      <c r="G911" s="484"/>
    </row>
    <row r="912" spans="1:8">
      <c r="A912" s="483" t="s">
        <v>6234</v>
      </c>
    </row>
    <row r="913" spans="1:8">
      <c r="E913" s="483">
        <v>100</v>
      </c>
      <c r="H913" s="483" t="s">
        <v>6235</v>
      </c>
    </row>
    <row r="914" spans="1:8">
      <c r="E914" s="483">
        <v>100</v>
      </c>
      <c r="H914" s="483" t="s">
        <v>6235</v>
      </c>
    </row>
    <row r="915" spans="1:8">
      <c r="E915" s="484" t="s">
        <v>6236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6237</v>
      </c>
    </row>
    <row r="918" spans="1:8">
      <c r="E918" s="483">
        <v>50</v>
      </c>
      <c r="H918" s="483" t="s">
        <v>6238</v>
      </c>
    </row>
    <row r="919" spans="1:8">
      <c r="E919" s="483">
        <v>500</v>
      </c>
      <c r="H919" s="483" t="s">
        <v>6239</v>
      </c>
    </row>
    <row r="920" spans="1:8">
      <c r="E920" s="483">
        <v>548</v>
      </c>
      <c r="H920" s="483" t="s">
        <v>6240</v>
      </c>
    </row>
    <row r="921" spans="1:8">
      <c r="E921" s="483">
        <v>75</v>
      </c>
      <c r="H921" s="483" t="s">
        <v>6241</v>
      </c>
    </row>
    <row r="922" spans="1:8">
      <c r="E922" s="484" t="s">
        <v>6242</v>
      </c>
      <c r="F922" s="484"/>
      <c r="G922" s="484"/>
    </row>
    <row r="924" spans="1:8">
      <c r="A924" s="483" t="s">
        <v>6243</v>
      </c>
    </row>
    <row r="925" spans="1:8">
      <c r="E925" s="483">
        <v>110</v>
      </c>
      <c r="H925" s="483" t="s">
        <v>6244</v>
      </c>
    </row>
    <row r="926" spans="1:8">
      <c r="E926" s="483">
        <v>130</v>
      </c>
      <c r="H926" s="483" t="s">
        <v>6244</v>
      </c>
    </row>
    <row r="927" spans="1:8">
      <c r="E927" s="484" t="s">
        <v>6245</v>
      </c>
      <c r="F927" s="484"/>
      <c r="G927" s="484"/>
    </row>
    <row r="929" spans="1:8">
      <c r="A929" s="483" t="s">
        <v>6246</v>
      </c>
      <c r="H929" s="483" t="s">
        <v>6247</v>
      </c>
    </row>
    <row r="930" spans="1:8">
      <c r="E930" s="483">
        <v>1205</v>
      </c>
    </row>
    <row r="931" spans="1:8">
      <c r="E931" s="484" t="s">
        <v>6248</v>
      </c>
      <c r="F931" s="484"/>
      <c r="G931" s="484"/>
    </row>
    <row r="933" spans="1:8">
      <c r="A933" s="483" t="s">
        <v>6249</v>
      </c>
    </row>
    <row r="934" spans="1:8">
      <c r="E934" s="483">
        <v>270</v>
      </c>
      <c r="H934" s="483" t="s">
        <v>6250</v>
      </c>
    </row>
    <row r="935" spans="1:8">
      <c r="E935" s="483">
        <v>250</v>
      </c>
      <c r="H935" s="483" t="s">
        <v>6250</v>
      </c>
    </row>
    <row r="936" spans="1:8">
      <c r="E936" s="484" t="s">
        <v>6251</v>
      </c>
      <c r="F936" s="484"/>
      <c r="G936" s="484"/>
      <c r="H936" s="484" t="s">
        <v>6252</v>
      </c>
    </row>
    <row r="938" spans="1:8">
      <c r="A938" s="483" t="s">
        <v>6253</v>
      </c>
      <c r="C938" s="483">
        <v>15000</v>
      </c>
      <c r="H938" s="483" t="s">
        <v>6254</v>
      </c>
    </row>
    <row r="940" spans="1:8">
      <c r="A940" s="483" t="s">
        <v>6255</v>
      </c>
    </row>
    <row r="941" spans="1:8">
      <c r="E941" s="483">
        <v>95</v>
      </c>
      <c r="H941" s="483" t="s">
        <v>6256</v>
      </c>
    </row>
    <row r="942" spans="1:8">
      <c r="E942" s="483">
        <v>470</v>
      </c>
      <c r="H942" s="483" t="s">
        <v>6257</v>
      </c>
    </row>
    <row r="943" spans="1:8">
      <c r="E943" s="484" t="s">
        <v>6258</v>
      </c>
      <c r="F943" s="484"/>
      <c r="G943" s="484"/>
    </row>
    <row r="945" spans="1:8">
      <c r="A945" s="483" t="s">
        <v>6259</v>
      </c>
      <c r="C945" s="483">
        <v>5000</v>
      </c>
      <c r="H945" s="483" t="s">
        <v>6217</v>
      </c>
    </row>
    <row r="946" spans="1:8">
      <c r="C946" s="483">
        <v>63707</v>
      </c>
      <c r="H946" s="483" t="s">
        <v>6231</v>
      </c>
    </row>
    <row r="947" spans="1:8">
      <c r="C947" s="483">
        <v>33000</v>
      </c>
      <c r="H947" s="483" t="s">
        <v>6229</v>
      </c>
    </row>
    <row r="948" spans="1:8">
      <c r="C948" s="483">
        <v>22978</v>
      </c>
      <c r="H948" s="483" t="s">
        <v>6230</v>
      </c>
    </row>
    <row r="949" spans="1:8">
      <c r="D949" s="483">
        <v>5000</v>
      </c>
      <c r="H949" s="483" t="s">
        <v>5912</v>
      </c>
    </row>
    <row r="950" spans="1:8">
      <c r="E950" s="484" t="s">
        <v>6260</v>
      </c>
      <c r="F950" s="484"/>
      <c r="G950" s="484"/>
    </row>
    <row r="952" spans="1:8">
      <c r="A952" s="483" t="s">
        <v>6261</v>
      </c>
    </row>
    <row r="953" spans="1:8">
      <c r="C953" s="483">
        <v>33772</v>
      </c>
      <c r="H953" s="483" t="s">
        <v>6262</v>
      </c>
    </row>
    <row r="955" spans="1:8">
      <c r="A955" s="483" t="s">
        <v>6263</v>
      </c>
    </row>
    <row r="956" spans="1:8">
      <c r="C956" s="483">
        <v>21920</v>
      </c>
      <c r="H956" s="483" t="s">
        <v>6264</v>
      </c>
    </row>
    <row r="958" spans="1:8">
      <c r="A958" s="483" t="s">
        <v>6265</v>
      </c>
    </row>
    <row r="959" spans="1:8">
      <c r="C959" s="483">
        <v>36000</v>
      </c>
      <c r="H959" s="483" t="s">
        <v>6266</v>
      </c>
    </row>
    <row r="961" spans="1:8">
      <c r="A961" s="483" t="s">
        <v>6267</v>
      </c>
    </row>
    <row r="962" spans="1:8">
      <c r="E962" s="483">
        <v>267</v>
      </c>
      <c r="H962" s="483" t="s">
        <v>6268</v>
      </c>
    </row>
    <row r="963" spans="1:8">
      <c r="E963" s="484" t="s">
        <v>6269</v>
      </c>
      <c r="F963" s="484"/>
      <c r="G963" s="484"/>
    </row>
    <row r="965" spans="1:8">
      <c r="A965" s="483" t="s">
        <v>6270</v>
      </c>
    </row>
    <row r="966" spans="1:8">
      <c r="E966" s="483">
        <v>105</v>
      </c>
      <c r="H966" s="483" t="s">
        <v>6271</v>
      </c>
    </row>
    <row r="967" spans="1:8">
      <c r="E967" s="484" t="s">
        <v>6272</v>
      </c>
      <c r="F967" s="484"/>
      <c r="G967" s="484"/>
    </row>
    <row r="969" spans="1:8">
      <c r="A969" s="483" t="s">
        <v>6273</v>
      </c>
    </row>
    <row r="970" spans="1:8">
      <c r="E970" s="483">
        <v>998</v>
      </c>
      <c r="H970" s="483" t="s">
        <v>6274</v>
      </c>
    </row>
    <row r="971" spans="1:8">
      <c r="E971" s="483">
        <v>178</v>
      </c>
      <c r="H971" s="483" t="s">
        <v>6275</v>
      </c>
    </row>
    <row r="972" spans="1:8">
      <c r="E972" s="484" t="s">
        <v>6276</v>
      </c>
      <c r="F972" s="484"/>
      <c r="G972" s="484"/>
    </row>
    <row r="974" spans="1:8">
      <c r="A974" s="483" t="s">
        <v>6277</v>
      </c>
      <c r="H974" s="483" t="s">
        <v>6278</v>
      </c>
    </row>
    <row r="975" spans="1:8">
      <c r="E975" s="483">
        <v>1205</v>
      </c>
    </row>
    <row r="976" spans="1:8">
      <c r="E976" s="484" t="s">
        <v>6279</v>
      </c>
      <c r="F976" s="484"/>
      <c r="G976" s="484"/>
    </row>
    <row r="978" spans="1:8">
      <c r="A978" s="483" t="s">
        <v>6280</v>
      </c>
      <c r="C978" s="483">
        <v>15000</v>
      </c>
      <c r="H978" s="483" t="s">
        <v>6281</v>
      </c>
    </row>
    <row r="980" spans="1:8">
      <c r="A980" s="483" t="s">
        <v>6282</v>
      </c>
    </row>
    <row r="981" spans="1:8">
      <c r="E981" s="483">
        <v>1000</v>
      </c>
      <c r="H981" s="483" t="s">
        <v>6283</v>
      </c>
    </row>
    <row r="982" spans="1:8">
      <c r="E982" s="484" t="s">
        <v>6284</v>
      </c>
      <c r="F982" s="484"/>
      <c r="G982" s="484"/>
    </row>
    <row r="983" spans="1:8">
      <c r="C983" s="483">
        <v>17500</v>
      </c>
      <c r="H983" s="483" t="s">
        <v>6285</v>
      </c>
    </row>
    <row r="984" spans="1:8">
      <c r="C984" s="483">
        <v>22978</v>
      </c>
      <c r="H984" s="483" t="s">
        <v>6286</v>
      </c>
    </row>
    <row r="986" spans="1:8">
      <c r="A986" s="483" t="s">
        <v>6287</v>
      </c>
    </row>
    <row r="987" spans="1:8">
      <c r="C987" s="483">
        <v>63707</v>
      </c>
      <c r="H987" s="483" t="s">
        <v>6288</v>
      </c>
    </row>
    <row r="989" spans="1:8">
      <c r="A989" s="483" t="s">
        <v>6289</v>
      </c>
      <c r="H989" s="483" t="s">
        <v>6290</v>
      </c>
    </row>
    <row r="990" spans="1:8">
      <c r="E990" s="483">
        <v>1205</v>
      </c>
    </row>
    <row r="991" spans="1:8">
      <c r="E991" s="484" t="s">
        <v>6291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6289</v>
      </c>
    </row>
    <row r="994" spans="1:8">
      <c r="C994" s="483">
        <v>5000</v>
      </c>
      <c r="H994" s="483" t="s">
        <v>5912</v>
      </c>
    </row>
    <row r="995" spans="1:8">
      <c r="D995" s="483">
        <v>5000</v>
      </c>
      <c r="H995" s="483" t="s">
        <v>5912</v>
      </c>
    </row>
    <row r="996" spans="1:8">
      <c r="E996" s="484" t="s">
        <v>6292</v>
      </c>
      <c r="F996" s="484"/>
      <c r="G996" s="484"/>
    </row>
    <row r="998" spans="1:8">
      <c r="A998" s="483" t="s">
        <v>6293</v>
      </c>
    </row>
    <row r="999" spans="1:8">
      <c r="E999" s="483">
        <v>235</v>
      </c>
      <c r="H999" s="483" t="s">
        <v>6294</v>
      </c>
    </row>
    <row r="1000" spans="1:8">
      <c r="E1000" s="483">
        <v>255</v>
      </c>
      <c r="H1000" s="483" t="s">
        <v>6294</v>
      </c>
    </row>
    <row r="1001" spans="1:8">
      <c r="E1001" s="484" t="s">
        <v>6295</v>
      </c>
      <c r="F1001" s="484"/>
      <c r="G1001" s="484"/>
    </row>
    <row r="1003" spans="1:8">
      <c r="A1003" s="483" t="s">
        <v>6296</v>
      </c>
    </row>
    <row r="1004" spans="1:8">
      <c r="E1004" s="483">
        <v>35</v>
      </c>
      <c r="H1004" s="483" t="s">
        <v>6297</v>
      </c>
    </row>
    <row r="1005" spans="1:8">
      <c r="E1005" s="483">
        <v>300</v>
      </c>
      <c r="H1005" s="483" t="s">
        <v>6298</v>
      </c>
    </row>
    <row r="1006" spans="1:8">
      <c r="E1006" s="483">
        <v>36</v>
      </c>
      <c r="H1006" s="483" t="s">
        <v>5943</v>
      </c>
    </row>
    <row r="1007" spans="1:8">
      <c r="E1007" s="483">
        <v>980</v>
      </c>
      <c r="H1007" s="483" t="s">
        <v>6299</v>
      </c>
    </row>
    <row r="1008" spans="1:8">
      <c r="E1008" s="484" t="s">
        <v>6300</v>
      </c>
      <c r="F1008" s="484"/>
      <c r="G1008" s="484"/>
    </row>
    <row r="1010" spans="1:8">
      <c r="A1010" s="483" t="s">
        <v>6301</v>
      </c>
    </row>
    <row r="1011" spans="1:8">
      <c r="E1011" s="483">
        <v>75</v>
      </c>
      <c r="H1011" s="483" t="s">
        <v>6302</v>
      </c>
    </row>
    <row r="1012" spans="1:8">
      <c r="E1012" s="484" t="s">
        <v>6303</v>
      </c>
      <c r="F1012" s="484"/>
      <c r="G1012" s="484"/>
    </row>
    <row r="1014" spans="1:8">
      <c r="A1014" s="483" t="s">
        <v>6304</v>
      </c>
    </row>
    <row r="1015" spans="1:8">
      <c r="E1015" s="483">
        <v>215</v>
      </c>
      <c r="H1015" s="483" t="s">
        <v>6305</v>
      </c>
    </row>
    <row r="1016" spans="1:8">
      <c r="E1016" s="483">
        <v>225</v>
      </c>
      <c r="H1016" s="483" t="s">
        <v>6305</v>
      </c>
    </row>
    <row r="1017" spans="1:8">
      <c r="E1017" s="484" t="s">
        <v>6306</v>
      </c>
      <c r="F1017" s="484"/>
      <c r="G1017" s="484"/>
    </row>
    <row r="1019" spans="1:8">
      <c r="A1019" s="483" t="s">
        <v>6307</v>
      </c>
    </row>
    <row r="1020" spans="1:8">
      <c r="C1020" s="483">
        <v>48000</v>
      </c>
      <c r="H1020" s="483" t="s">
        <v>6308</v>
      </c>
    </row>
    <row r="1021" spans="1:8">
      <c r="C1021" s="483">
        <v>22978</v>
      </c>
      <c r="H1021" s="483" t="s">
        <v>6309</v>
      </c>
    </row>
    <row r="1022" spans="1:8">
      <c r="C1022" s="483">
        <v>63707</v>
      </c>
      <c r="H1022" s="483" t="s">
        <v>6310</v>
      </c>
    </row>
    <row r="1023" spans="1:8">
      <c r="C1023" s="483">
        <v>39000</v>
      </c>
      <c r="H1023" s="483" t="s">
        <v>6311</v>
      </c>
    </row>
    <row r="1025" spans="1:8">
      <c r="A1025" s="483" t="s">
        <v>6312</v>
      </c>
    </row>
    <row r="1026" spans="1:8">
      <c r="E1026" s="483">
        <v>90</v>
      </c>
      <c r="H1026" s="483" t="s">
        <v>6313</v>
      </c>
    </row>
    <row r="1027" spans="1:8">
      <c r="E1027" s="484" t="s">
        <v>6314</v>
      </c>
      <c r="F1027" s="484"/>
      <c r="G1027" s="484"/>
    </row>
    <row r="1029" spans="1:8">
      <c r="A1029" s="483" t="s">
        <v>6312</v>
      </c>
    </row>
    <row r="1030" spans="1:8">
      <c r="C1030" s="483">
        <v>15501</v>
      </c>
      <c r="H1030" s="483" t="s">
        <v>6315</v>
      </c>
    </row>
    <row r="1032" spans="1:8">
      <c r="A1032" s="483" t="s">
        <v>6312</v>
      </c>
    </row>
    <row r="1033" spans="1:8">
      <c r="E1033" s="483">
        <v>167</v>
      </c>
      <c r="H1033" s="483" t="s">
        <v>6316</v>
      </c>
    </row>
    <row r="1034" spans="1:8">
      <c r="E1034" s="484" t="s">
        <v>6317</v>
      </c>
      <c r="F1034" s="484"/>
      <c r="G1034" s="484"/>
    </row>
    <row r="1036" spans="1:8">
      <c r="A1036" s="483" t="s">
        <v>6318</v>
      </c>
    </row>
    <row r="1037" spans="1:8">
      <c r="C1037" s="483">
        <v>13529</v>
      </c>
      <c r="H1037" s="483" t="s">
        <v>6319</v>
      </c>
    </row>
    <row r="1039" spans="1:8">
      <c r="A1039" s="483" t="s">
        <v>6320</v>
      </c>
    </row>
    <row r="1040" spans="1:8">
      <c r="E1040" s="483">
        <v>133</v>
      </c>
      <c r="H1040" s="483" t="s">
        <v>6321</v>
      </c>
    </row>
    <row r="1041" spans="1:8">
      <c r="E1041" s="484" t="s">
        <v>6322</v>
      </c>
      <c r="F1041" s="484"/>
      <c r="G1041" s="484"/>
    </row>
    <row r="1043" spans="1:8">
      <c r="A1043" s="483" t="s">
        <v>6323</v>
      </c>
    </row>
    <row r="1044" spans="1:8">
      <c r="E1044" s="483">
        <v>100</v>
      </c>
      <c r="H1044" s="483" t="s">
        <v>6324</v>
      </c>
    </row>
    <row r="1045" spans="1:8">
      <c r="E1045" s="484" t="s">
        <v>6325</v>
      </c>
      <c r="F1045" s="484"/>
      <c r="G1045" s="484"/>
    </row>
    <row r="1047" spans="1:8">
      <c r="A1047" s="483" t="s">
        <v>6323</v>
      </c>
      <c r="H1047" s="483" t="s">
        <v>6326</v>
      </c>
    </row>
    <row r="1048" spans="1:8">
      <c r="E1048" s="483">
        <v>1205</v>
      </c>
    </row>
    <row r="1049" spans="1:8">
      <c r="E1049" s="484" t="s">
        <v>6327</v>
      </c>
      <c r="F1049" s="484"/>
      <c r="G1049" s="484"/>
    </row>
    <row r="1051" spans="1:8">
      <c r="A1051" s="483" t="s">
        <v>6328</v>
      </c>
    </row>
    <row r="1052" spans="1:8">
      <c r="C1052" s="483">
        <v>15000</v>
      </c>
      <c r="H1052" s="483" t="s">
        <v>6329</v>
      </c>
    </row>
    <row r="1054" spans="1:8">
      <c r="A1054" s="483" t="s">
        <v>6330</v>
      </c>
    </row>
    <row r="1055" spans="1:8">
      <c r="E1055" s="483">
        <v>240</v>
      </c>
      <c r="H1055" s="483" t="s">
        <v>6331</v>
      </c>
    </row>
    <row r="1056" spans="1:8">
      <c r="E1056" s="483">
        <v>400</v>
      </c>
      <c r="H1056" s="483" t="s">
        <v>6332</v>
      </c>
    </row>
    <row r="1057" spans="1:8">
      <c r="E1057" s="484" t="s">
        <v>6333</v>
      </c>
      <c r="F1057" s="484"/>
      <c r="G1057" s="484"/>
    </row>
    <row r="1059" spans="1:8">
      <c r="A1059" s="483" t="s">
        <v>6334</v>
      </c>
    </row>
    <row r="1060" spans="1:8">
      <c r="E1060" s="483">
        <v>90</v>
      </c>
      <c r="H1060" s="483" t="s">
        <v>6335</v>
      </c>
    </row>
    <row r="1061" spans="1:8">
      <c r="E1061" s="484" t="s">
        <v>6336</v>
      </c>
      <c r="F1061" s="484"/>
      <c r="G1061" s="484"/>
    </row>
    <row r="1063" spans="1:8">
      <c r="A1063" s="483" t="s">
        <v>6337</v>
      </c>
    </row>
    <row r="1064" spans="1:8">
      <c r="C1064" s="483">
        <v>5000</v>
      </c>
      <c r="H1064" s="483" t="s">
        <v>6338</v>
      </c>
    </row>
    <row r="1065" spans="1:8">
      <c r="D1065" s="483">
        <v>5000</v>
      </c>
      <c r="H1065" s="483" t="s">
        <v>5912</v>
      </c>
    </row>
    <row r="1066" spans="1:8">
      <c r="E1066" s="483">
        <v>500</v>
      </c>
      <c r="H1066" s="483" t="s">
        <v>6339</v>
      </c>
    </row>
    <row r="1067" spans="1:8">
      <c r="E1067" s="484" t="s">
        <v>6340</v>
      </c>
      <c r="F1067" s="484"/>
      <c r="G1067" s="484"/>
    </row>
    <row r="1069" spans="1:8">
      <c r="A1069" s="483" t="s">
        <v>6337</v>
      </c>
    </row>
    <row r="1070" spans="1:8">
      <c r="E1070" s="483">
        <v>230</v>
      </c>
      <c r="H1070" s="483" t="s">
        <v>6341</v>
      </c>
    </row>
    <row r="1071" spans="1:8">
      <c r="E1071" s="483">
        <v>190</v>
      </c>
      <c r="H1071" s="483" t="s">
        <v>6341</v>
      </c>
    </row>
    <row r="1072" spans="1:8">
      <c r="E1072" s="484" t="s">
        <v>6342</v>
      </c>
      <c r="F1072" s="484"/>
      <c r="G1072" s="484"/>
    </row>
    <row r="1074" spans="1:8">
      <c r="A1074" s="483" t="s">
        <v>6343</v>
      </c>
    </row>
    <row r="1075" spans="1:8">
      <c r="C1075" s="483">
        <v>22978</v>
      </c>
      <c r="H1075" s="483" t="s">
        <v>6344</v>
      </c>
    </row>
    <row r="1076" spans="1:8">
      <c r="C1076" s="483">
        <v>63707</v>
      </c>
      <c r="H1076" s="483" t="s">
        <v>6345</v>
      </c>
    </row>
    <row r="1078" spans="1:8">
      <c r="A1078" s="483" t="s">
        <v>6346</v>
      </c>
    </row>
    <row r="1079" spans="1:8">
      <c r="C1079" s="483">
        <v>16356</v>
      </c>
      <c r="H1079" s="483" t="s">
        <v>6347</v>
      </c>
    </row>
    <row r="1081" spans="1:8">
      <c r="A1081" s="483" t="s">
        <v>6348</v>
      </c>
    </row>
    <row r="1082" spans="1:8">
      <c r="E1082" s="483">
        <v>125</v>
      </c>
      <c r="H1082" s="483" t="s">
        <v>6349</v>
      </c>
    </row>
    <row r="1083" spans="1:8">
      <c r="E1083" s="483">
        <v>120</v>
      </c>
      <c r="H1083" s="483" t="s">
        <v>6349</v>
      </c>
    </row>
    <row r="1084" spans="1:8">
      <c r="E1084" s="484" t="s">
        <v>6350</v>
      </c>
      <c r="F1084" s="484"/>
      <c r="G1084" s="484"/>
    </row>
    <row r="1086" spans="1:8">
      <c r="A1086" s="483" t="s">
        <v>6351</v>
      </c>
    </row>
    <row r="1087" spans="1:8">
      <c r="E1087" s="483">
        <v>155</v>
      </c>
      <c r="H1087" s="483" t="s">
        <v>6352</v>
      </c>
    </row>
    <row r="1088" spans="1:8">
      <c r="E1088" s="483">
        <v>175</v>
      </c>
      <c r="H1088" s="483" t="s">
        <v>6352</v>
      </c>
    </row>
    <row r="1089" spans="1:8">
      <c r="E1089" s="484" t="s">
        <v>6353</v>
      </c>
      <c r="F1089" s="484"/>
      <c r="G1089" s="484"/>
    </row>
    <row r="1091" spans="1:8">
      <c r="A1091" s="483" t="s">
        <v>6354</v>
      </c>
    </row>
    <row r="1092" spans="1:8">
      <c r="E1092" s="483">
        <v>32</v>
      </c>
      <c r="H1092" s="483" t="s">
        <v>6355</v>
      </c>
    </row>
    <row r="1093" spans="1:8">
      <c r="E1093" s="483">
        <v>40</v>
      </c>
      <c r="H1093" s="483" t="s">
        <v>6356</v>
      </c>
    </row>
    <row r="1094" spans="1:8">
      <c r="E1094" s="484" t="s">
        <v>6357</v>
      </c>
      <c r="F1094" s="484"/>
      <c r="G1094" s="484"/>
    </row>
    <row r="1096" spans="1:8">
      <c r="A1096" s="483" t="s">
        <v>6358</v>
      </c>
    </row>
    <row r="1097" spans="1:8">
      <c r="E1097" s="483">
        <v>1205</v>
      </c>
      <c r="H1097" s="483" t="s">
        <v>6359</v>
      </c>
    </row>
    <row r="1098" spans="1:8">
      <c r="E1098" s="484" t="s">
        <v>6360</v>
      </c>
      <c r="F1098" s="484"/>
      <c r="G1098" s="484"/>
      <c r="H1098" s="484" t="s">
        <v>6361</v>
      </c>
    </row>
    <row r="1100" spans="1:8">
      <c r="A1100" s="483" t="s">
        <v>6362</v>
      </c>
      <c r="C1100" s="483">
        <v>15000</v>
      </c>
      <c r="H1100" s="483" t="s">
        <v>6363</v>
      </c>
    </row>
    <row r="1102" spans="1:8">
      <c r="A1102" s="483" t="s">
        <v>6362</v>
      </c>
    </row>
    <row r="1103" spans="1:8">
      <c r="E1103" s="483">
        <v>380</v>
      </c>
      <c r="H1103" s="483" t="s">
        <v>6364</v>
      </c>
    </row>
    <row r="1104" spans="1:8">
      <c r="E1104" s="483">
        <v>285</v>
      </c>
      <c r="H1104" s="483" t="s">
        <v>6364</v>
      </c>
    </row>
    <row r="1105" spans="1:8">
      <c r="E1105" s="484" t="s">
        <v>6365</v>
      </c>
      <c r="F1105" s="484"/>
      <c r="G1105" s="484"/>
    </row>
    <row r="1107" spans="1:8">
      <c r="A1107" s="483" t="s">
        <v>6366</v>
      </c>
    </row>
    <row r="1108" spans="1:8">
      <c r="E1108" s="483">
        <v>105</v>
      </c>
      <c r="H1108" s="483" t="s">
        <v>6367</v>
      </c>
    </row>
    <row r="1109" spans="1:8">
      <c r="E1109" s="484" t="s">
        <v>6368</v>
      </c>
      <c r="F1109" s="484"/>
      <c r="G1109" s="484"/>
    </row>
    <row r="1111" spans="1:8">
      <c r="A1111" s="483" t="s">
        <v>6369</v>
      </c>
    </row>
    <row r="1112" spans="1:8">
      <c r="E1112" s="483">
        <v>45</v>
      </c>
      <c r="H1112" s="483" t="s">
        <v>6370</v>
      </c>
    </row>
    <row r="1113" spans="1:8">
      <c r="E1113" s="484" t="s">
        <v>6371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6369</v>
      </c>
    </row>
    <row r="1116" spans="1:8">
      <c r="C1116" s="483">
        <v>26000</v>
      </c>
      <c r="H1116" s="483" t="s">
        <v>6372</v>
      </c>
    </row>
    <row r="1117" spans="1:8">
      <c r="C1117" s="483">
        <v>22970</v>
      </c>
      <c r="H1117" s="483" t="s">
        <v>6373</v>
      </c>
    </row>
    <row r="1118" spans="1:8">
      <c r="C1118" s="483">
        <v>63516</v>
      </c>
      <c r="H1118" s="483" t="s">
        <v>6374</v>
      </c>
    </row>
    <row r="1120" spans="1:8">
      <c r="A1120" s="483" t="s">
        <v>6375</v>
      </c>
    </row>
    <row r="1121" spans="1:8">
      <c r="C1121" s="483">
        <v>7117</v>
      </c>
      <c r="H1121" s="483" t="s">
        <v>6376</v>
      </c>
    </row>
    <row r="1122" spans="1:8">
      <c r="C1122" s="483">
        <v>16446</v>
      </c>
      <c r="H1122" s="483" t="s">
        <v>6377</v>
      </c>
    </row>
    <row r="1124" spans="1:8">
      <c r="A1124" s="483" t="s">
        <v>6378</v>
      </c>
    </row>
    <row r="1125" spans="1:8">
      <c r="E1125" s="483">
        <v>188</v>
      </c>
      <c r="H1125" s="483" t="s">
        <v>6379</v>
      </c>
    </row>
    <row r="1126" spans="1:8">
      <c r="E1126" s="483">
        <v>1205</v>
      </c>
      <c r="H1126" s="483" t="s">
        <v>6380</v>
      </c>
    </row>
    <row r="1127" spans="1:8">
      <c r="E1127" s="484" t="s">
        <v>6381</v>
      </c>
      <c r="F1127" s="484"/>
      <c r="G1127" s="484"/>
    </row>
    <row r="1129" spans="1:8">
      <c r="A1129" s="483" t="s">
        <v>6382</v>
      </c>
    </row>
    <row r="1130" spans="1:8">
      <c r="E1130" s="483">
        <v>88</v>
      </c>
      <c r="H1130" s="483" t="s">
        <v>6383</v>
      </c>
    </row>
    <row r="1131" spans="1:8">
      <c r="E1131" s="484" t="s">
        <v>6384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6385</v>
      </c>
    </row>
    <row r="1134" spans="1:8">
      <c r="B1134" s="483">
        <v>28000</v>
      </c>
      <c r="H1134" s="483" t="s">
        <v>6386</v>
      </c>
    </row>
    <row r="1135" spans="1:8">
      <c r="C1135" s="483">
        <v>5000</v>
      </c>
      <c r="H1135" s="483" t="s">
        <v>6338</v>
      </c>
    </row>
    <row r="1136" spans="1:8">
      <c r="D1136" s="483">
        <v>5000</v>
      </c>
      <c r="H1136" s="483" t="s">
        <v>5912</v>
      </c>
    </row>
    <row r="1137" spans="1:8">
      <c r="E1137" s="484" t="s">
        <v>6387</v>
      </c>
      <c r="F1137" s="484"/>
      <c r="G1137" s="484"/>
    </row>
    <row r="1139" spans="1:8">
      <c r="A1139" s="483" t="s">
        <v>6388</v>
      </c>
    </row>
    <row r="1140" spans="1:8">
      <c r="C1140" s="483">
        <v>15000</v>
      </c>
      <c r="H1140" s="483" t="s">
        <v>6389</v>
      </c>
    </row>
    <row r="1142" spans="1:8">
      <c r="A1142" s="483" t="s">
        <v>6388</v>
      </c>
    </row>
    <row r="1143" spans="1:8">
      <c r="E1143" s="483">
        <v>250</v>
      </c>
      <c r="H1143" s="483" t="s">
        <v>6390</v>
      </c>
    </row>
    <row r="1144" spans="1:8">
      <c r="E1144" s="483">
        <v>450</v>
      </c>
      <c r="H1144" s="483" t="s">
        <v>6391</v>
      </c>
    </row>
    <row r="1145" spans="1:8">
      <c r="A1145" s="483" t="s">
        <v>6392</v>
      </c>
      <c r="E1145" s="483">
        <v>159</v>
      </c>
      <c r="H1145" s="483" t="s">
        <v>6393</v>
      </c>
    </row>
    <row r="1146" spans="1:8">
      <c r="E1146" s="483">
        <v>300</v>
      </c>
      <c r="H1146" s="483" t="s">
        <v>6201</v>
      </c>
    </row>
    <row r="1147" spans="1:8">
      <c r="E1147" s="484" t="s">
        <v>6394</v>
      </c>
      <c r="F1147" s="484"/>
      <c r="G1147" s="484"/>
      <c r="H1147" s="484" t="s">
        <v>6395</v>
      </c>
    </row>
    <row r="1148" spans="1:8">
      <c r="E1148" s="484"/>
      <c r="F1148" s="484"/>
      <c r="G1148" s="484"/>
      <c r="H1148" s="484"/>
    </row>
    <row r="1149" spans="1:8">
      <c r="A1149" s="483" t="s">
        <v>6396</v>
      </c>
    </row>
    <row r="1150" spans="1:8">
      <c r="C1150" s="483">
        <v>33000</v>
      </c>
      <c r="H1150" s="483" t="s">
        <v>6397</v>
      </c>
    </row>
    <row r="1151" spans="1:8">
      <c r="C1151" s="483">
        <v>22970</v>
      </c>
      <c r="H1151" s="483" t="s">
        <v>6398</v>
      </c>
    </row>
    <row r="1152" spans="1:8">
      <c r="C1152" s="483">
        <v>63516</v>
      </c>
      <c r="H1152" s="483" t="s">
        <v>6399</v>
      </c>
    </row>
    <row r="1153" spans="1:8">
      <c r="E1153" s="484"/>
      <c r="F1153" s="484"/>
      <c r="G1153" s="484"/>
      <c r="H1153" s="484"/>
    </row>
    <row r="1154" spans="1:8">
      <c r="A1154" s="483" t="s">
        <v>6400</v>
      </c>
    </row>
    <row r="1155" spans="1:8" ht="66">
      <c r="C1155" s="483">
        <v>3000</v>
      </c>
      <c r="H1155" s="489" t="s">
        <v>6401</v>
      </c>
    </row>
    <row r="1157" spans="1:8">
      <c r="A1157" s="483" t="s">
        <v>6402</v>
      </c>
    </row>
    <row r="1158" spans="1:8">
      <c r="E1158" s="483">
        <v>280</v>
      </c>
      <c r="H1158" s="483" t="s">
        <v>6403</v>
      </c>
    </row>
    <row r="1159" spans="1:8">
      <c r="E1159" s="483">
        <v>270</v>
      </c>
      <c r="H1159" s="483" t="s">
        <v>6403</v>
      </c>
    </row>
    <row r="1160" spans="1:8">
      <c r="E1160" s="484" t="s">
        <v>6404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6405</v>
      </c>
    </row>
    <row r="1163" spans="1:8">
      <c r="C1163" s="483">
        <v>9944</v>
      </c>
      <c r="H1163" s="483" t="s">
        <v>6406</v>
      </c>
    </row>
    <row r="1165" spans="1:8">
      <c r="A1165" s="483" t="s">
        <v>6407</v>
      </c>
    </row>
    <row r="1166" spans="1:8">
      <c r="E1166" s="483">
        <v>1205</v>
      </c>
      <c r="H1166" s="483" t="s">
        <v>6408</v>
      </c>
    </row>
    <row r="1167" spans="1:8">
      <c r="E1167" s="484" t="s">
        <v>6409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6410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6411</v>
      </c>
    </row>
    <row r="1171" spans="1:8">
      <c r="E1171" s="329">
        <v>30</v>
      </c>
      <c r="F1171" s="329"/>
      <c r="G1171" s="329"/>
      <c r="H1171" s="483" t="s">
        <v>6412</v>
      </c>
    </row>
    <row r="1172" spans="1:8">
      <c r="E1172" s="484" t="s">
        <v>6413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6414</v>
      </c>
    </row>
    <row r="1175" spans="1:8">
      <c r="C1175" s="483">
        <v>15000</v>
      </c>
      <c r="H1175" s="483" t="s">
        <v>6415</v>
      </c>
    </row>
    <row r="1177" spans="1:8">
      <c r="A1177" s="483" t="s">
        <v>6416</v>
      </c>
    </row>
    <row r="1178" spans="1:8">
      <c r="C1178" s="483">
        <v>7500</v>
      </c>
      <c r="H1178" s="483" t="s">
        <v>6417</v>
      </c>
    </row>
    <row r="1179" spans="1:8">
      <c r="C1179" s="483">
        <v>25670</v>
      </c>
      <c r="H1179" s="483" t="s">
        <v>6418</v>
      </c>
    </row>
    <row r="1180" spans="1:8">
      <c r="C1180" s="483">
        <v>63516</v>
      </c>
      <c r="H1180" s="483" t="s">
        <v>6419</v>
      </c>
    </row>
    <row r="1182" spans="1:8">
      <c r="A1182" s="483" t="s">
        <v>6420</v>
      </c>
    </row>
    <row r="1183" spans="1:8">
      <c r="C1183" s="483">
        <v>17644</v>
      </c>
      <c r="H1183" s="483" t="s">
        <v>6421</v>
      </c>
    </row>
    <row r="1185" spans="1:8">
      <c r="A1185" s="483" t="s">
        <v>6420</v>
      </c>
    </row>
    <row r="1186" spans="1:8">
      <c r="E1186" s="483">
        <v>500</v>
      </c>
      <c r="H1186" s="483" t="s">
        <v>6422</v>
      </c>
    </row>
    <row r="1187" spans="1:8">
      <c r="E1187" s="483">
        <v>500</v>
      </c>
      <c r="H1187" s="483" t="s">
        <v>6423</v>
      </c>
    </row>
    <row r="1188" spans="1:8">
      <c r="E1188" s="484" t="s">
        <v>6424</v>
      </c>
      <c r="F1188" s="484"/>
      <c r="G1188" s="484"/>
    </row>
    <row r="1190" spans="1:8">
      <c r="A1190" s="483" t="s">
        <v>6425</v>
      </c>
    </row>
    <row r="1191" spans="1:8">
      <c r="C1191" s="483">
        <v>12728</v>
      </c>
      <c r="H1191" s="483" t="s">
        <v>6426</v>
      </c>
    </row>
    <row r="1192" spans="1:8">
      <c r="C1192" s="483">
        <v>5000</v>
      </c>
      <c r="H1192" s="483" t="s">
        <v>6338</v>
      </c>
    </row>
    <row r="1193" spans="1:8">
      <c r="D1193" s="483">
        <v>5000</v>
      </c>
      <c r="H1193" s="483" t="s">
        <v>5912</v>
      </c>
    </row>
    <row r="1194" spans="1:8">
      <c r="E1194" s="484" t="s">
        <v>6427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6428</v>
      </c>
    </row>
    <row r="1197" spans="1:8">
      <c r="E1197" s="483">
        <v>1205</v>
      </c>
      <c r="H1197" s="483" t="s">
        <v>6429</v>
      </c>
    </row>
    <row r="1198" spans="1:8">
      <c r="E1198" s="483">
        <v>178</v>
      </c>
      <c r="H1198" s="483" t="s">
        <v>6430</v>
      </c>
    </row>
    <row r="1199" spans="1:8">
      <c r="E1199" s="484" t="s">
        <v>6431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6432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6433</v>
      </c>
    </row>
    <row r="1203" spans="1:8">
      <c r="E1203" s="484" t="s">
        <v>6434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6435</v>
      </c>
    </row>
    <row r="1206" spans="1:8">
      <c r="C1206" s="483">
        <v>15000</v>
      </c>
      <c r="H1206" s="483" t="s">
        <v>6436</v>
      </c>
    </row>
    <row r="1208" spans="1:8">
      <c r="A1208" s="483" t="s">
        <v>6437</v>
      </c>
    </row>
    <row r="1209" spans="1:8">
      <c r="E1209" s="483">
        <v>225</v>
      </c>
      <c r="H1209" s="483" t="s">
        <v>6438</v>
      </c>
    </row>
    <row r="1210" spans="1:8">
      <c r="E1210" s="483">
        <v>245</v>
      </c>
      <c r="H1210" s="483" t="s">
        <v>6438</v>
      </c>
    </row>
    <row r="1211" spans="1:8">
      <c r="E1211" s="484" t="s">
        <v>6439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6440</v>
      </c>
    </row>
    <row r="1214" spans="1:8">
      <c r="C1214" s="483">
        <v>18000</v>
      </c>
      <c r="H1214" s="483" t="s">
        <v>6441</v>
      </c>
    </row>
    <row r="1215" spans="1:8">
      <c r="C1215" s="483">
        <v>25670</v>
      </c>
      <c r="H1215" s="483" t="s">
        <v>6442</v>
      </c>
    </row>
    <row r="1216" spans="1:8">
      <c r="C1216" s="483">
        <v>63516</v>
      </c>
      <c r="H1216" s="483" t="s">
        <v>6443</v>
      </c>
    </row>
    <row r="1218" spans="1:8">
      <c r="A1218" s="483" t="s">
        <v>6444</v>
      </c>
    </row>
    <row r="1219" spans="1:8">
      <c r="C1219" s="483">
        <v>1154</v>
      </c>
      <c r="H1219" s="483" t="s">
        <v>6445</v>
      </c>
    </row>
    <row r="1221" spans="1:8">
      <c r="A1221" s="483" t="s">
        <v>6446</v>
      </c>
    </row>
    <row r="1222" spans="1:8">
      <c r="E1222" s="483">
        <v>1205</v>
      </c>
      <c r="H1222" s="483" t="s">
        <v>6447</v>
      </c>
    </row>
    <row r="1223" spans="1:8">
      <c r="E1223" s="483">
        <v>140</v>
      </c>
      <c r="H1223" s="483" t="s">
        <v>6448</v>
      </c>
    </row>
    <row r="1224" spans="1:8">
      <c r="E1224" s="484" t="s">
        <v>6449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6450</v>
      </c>
    </row>
    <row r="1227" spans="1:8">
      <c r="E1227" s="483">
        <v>100</v>
      </c>
      <c r="H1227" s="483" t="s">
        <v>6451</v>
      </c>
    </row>
    <row r="1228" spans="1:8">
      <c r="E1228" s="483">
        <v>18</v>
      </c>
      <c r="H1228" s="483" t="s">
        <v>6452</v>
      </c>
    </row>
    <row r="1229" spans="1:8">
      <c r="E1229" s="484" t="s">
        <v>6453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6454</v>
      </c>
    </row>
    <row r="1232" spans="1:8">
      <c r="C1232" s="483">
        <v>15000</v>
      </c>
      <c r="H1232" s="483" t="s">
        <v>6455</v>
      </c>
    </row>
    <row r="1233" spans="1:8">
      <c r="E1233" s="484"/>
      <c r="F1233" s="484"/>
      <c r="G1233" s="484"/>
    </row>
    <row r="1234" spans="1:8">
      <c r="A1234" s="483" t="s">
        <v>6456</v>
      </c>
    </row>
    <row r="1235" spans="1:8">
      <c r="C1235" s="483">
        <v>25670</v>
      </c>
      <c r="H1235" s="483" t="s">
        <v>6457</v>
      </c>
    </row>
    <row r="1236" spans="1:8">
      <c r="C1236" s="483">
        <v>18614</v>
      </c>
      <c r="H1236" s="483" t="s">
        <v>6458</v>
      </c>
    </row>
    <row r="1237" spans="1:8">
      <c r="C1237" s="483">
        <v>4725</v>
      </c>
      <c r="H1237" s="483" t="s">
        <v>6459</v>
      </c>
    </row>
    <row r="1238" spans="1:8">
      <c r="C1238" s="483">
        <v>25670</v>
      </c>
      <c r="H1238" s="483" t="s">
        <v>6460</v>
      </c>
    </row>
    <row r="1239" spans="1:8">
      <c r="C1239" s="483">
        <v>37846</v>
      </c>
      <c r="H1239" s="483" t="s">
        <v>6461</v>
      </c>
    </row>
    <row r="1241" spans="1:8">
      <c r="A1241" s="483" t="s">
        <v>6462</v>
      </c>
    </row>
    <row r="1242" spans="1:8">
      <c r="E1242" s="483">
        <v>60</v>
      </c>
      <c r="H1242" s="483" t="s">
        <v>6463</v>
      </c>
    </row>
    <row r="1243" spans="1:8">
      <c r="E1243" s="483">
        <v>500</v>
      </c>
      <c r="H1243" s="483" t="s">
        <v>6464</v>
      </c>
    </row>
    <row r="1244" spans="1:8">
      <c r="E1244" s="483">
        <v>100</v>
      </c>
      <c r="H1244" s="483" t="s">
        <v>6465</v>
      </c>
    </row>
    <row r="1245" spans="1:8">
      <c r="E1245" s="484" t="s">
        <v>6466</v>
      </c>
      <c r="F1245" s="484"/>
      <c r="G1245" s="484"/>
    </row>
    <row r="1247" spans="1:8">
      <c r="A1247" s="483" t="s">
        <v>6467</v>
      </c>
    </row>
    <row r="1248" spans="1:8">
      <c r="E1248" s="483">
        <v>120</v>
      </c>
      <c r="H1248" s="483" t="s">
        <v>6468</v>
      </c>
    </row>
    <row r="1249" spans="1:8">
      <c r="E1249" s="484" t="s">
        <v>6469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6470</v>
      </c>
    </row>
    <row r="1252" spans="1:8">
      <c r="E1252" s="483">
        <v>1205</v>
      </c>
      <c r="H1252" s="483" t="s">
        <v>6471</v>
      </c>
    </row>
    <row r="1253" spans="1:8">
      <c r="E1253" s="483">
        <v>178</v>
      </c>
      <c r="H1253" s="483" t="s">
        <v>6472</v>
      </c>
    </row>
    <row r="1254" spans="1:8">
      <c r="E1254" s="484" t="s">
        <v>6473</v>
      </c>
      <c r="F1254" s="484"/>
      <c r="G1254" s="484"/>
    </row>
    <row r="1256" spans="1:8">
      <c r="A1256" s="483" t="s">
        <v>6474</v>
      </c>
    </row>
    <row r="1257" spans="1:8">
      <c r="C1257" s="483">
        <v>50000</v>
      </c>
      <c r="H1257" s="483" t="s">
        <v>6475</v>
      </c>
    </row>
    <row r="1259" spans="1:8">
      <c r="A1259" s="483" t="s">
        <v>6476</v>
      </c>
    </row>
    <row r="1260" spans="1:8">
      <c r="C1260" s="483">
        <v>15000</v>
      </c>
      <c r="H1260" s="483" t="s">
        <v>6477</v>
      </c>
    </row>
    <row r="1262" spans="1:8">
      <c r="A1262" s="483" t="s">
        <v>6478</v>
      </c>
    </row>
    <row r="1263" spans="1:8">
      <c r="C1263" s="483">
        <v>25670</v>
      </c>
      <c r="H1263" s="483" t="s">
        <v>6479</v>
      </c>
    </row>
    <row r="1264" spans="1:8">
      <c r="C1264" s="483">
        <v>63516</v>
      </c>
      <c r="H1264" s="483" t="s">
        <v>6480</v>
      </c>
    </row>
    <row r="1265" spans="1:8">
      <c r="C1265" s="483">
        <v>12000</v>
      </c>
      <c r="H1265" s="483" t="s">
        <v>6481</v>
      </c>
    </row>
    <row r="1266" spans="1:8">
      <c r="C1266" s="483">
        <v>5140</v>
      </c>
      <c r="H1266" s="483" t="s">
        <v>6482</v>
      </c>
    </row>
    <row r="1267" spans="1:8">
      <c r="C1267" s="483">
        <v>5000</v>
      </c>
      <c r="H1267" s="483" t="s">
        <v>6338</v>
      </c>
    </row>
    <row r="1268" spans="1:8">
      <c r="D1268" s="483">
        <v>5000</v>
      </c>
      <c r="H1268" s="483" t="s">
        <v>5912</v>
      </c>
    </row>
    <row r="1269" spans="1:8">
      <c r="E1269" s="484" t="s">
        <v>6483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6484</v>
      </c>
    </row>
    <row r="1272" spans="1:8">
      <c r="E1272" s="483">
        <v>1205</v>
      </c>
      <c r="H1272" s="483" t="s">
        <v>6485</v>
      </c>
    </row>
    <row r="1273" spans="1:8">
      <c r="E1273" s="483">
        <v>45</v>
      </c>
      <c r="H1273" s="483" t="s">
        <v>6486</v>
      </c>
    </row>
    <row r="1274" spans="1:8">
      <c r="E1274" s="484" t="s">
        <v>6487</v>
      </c>
      <c r="F1274" s="484"/>
      <c r="G1274" s="484"/>
      <c r="H1274" s="484" t="s">
        <v>6488</v>
      </c>
    </row>
    <row r="1276" spans="1:8">
      <c r="A1276" s="483" t="s">
        <v>6489</v>
      </c>
    </row>
    <row r="1277" spans="1:8">
      <c r="E1277" s="483">
        <v>92</v>
      </c>
      <c r="H1277" s="483" t="s">
        <v>6490</v>
      </c>
    </row>
    <row r="1278" spans="1:8">
      <c r="E1278" s="484" t="s">
        <v>6491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6492</v>
      </c>
    </row>
    <row r="1281" spans="1:8">
      <c r="E1281" s="483">
        <v>75</v>
      </c>
      <c r="H1281" s="483" t="s">
        <v>6493</v>
      </c>
    </row>
    <row r="1282" spans="1:8">
      <c r="E1282" s="484" t="s">
        <v>6494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6495</v>
      </c>
    </row>
    <row r="1285" spans="1:8">
      <c r="E1285" s="483">
        <v>2000</v>
      </c>
      <c r="F1285" s="483">
        <v>2199</v>
      </c>
      <c r="H1285" s="483" t="s">
        <v>6496</v>
      </c>
    </row>
    <row r="1286" spans="1:8">
      <c r="E1286" s="484" t="s">
        <v>6497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6498</v>
      </c>
    </row>
    <row r="1289" spans="1:8">
      <c r="C1289" s="483">
        <v>30000</v>
      </c>
      <c r="H1289" s="483" t="s">
        <v>6499</v>
      </c>
    </row>
    <row r="1290" spans="1:8" s="487" customFormat="1"/>
    <row r="1291" spans="1:8">
      <c r="A1291" s="483" t="s">
        <v>6500</v>
      </c>
    </row>
    <row r="1292" spans="1:8">
      <c r="C1292" s="483">
        <v>15000</v>
      </c>
      <c r="H1292" s="483" t="s">
        <v>6501</v>
      </c>
    </row>
    <row r="1294" spans="1:8">
      <c r="A1294" s="483" t="s">
        <v>6502</v>
      </c>
    </row>
    <row r="1295" spans="1:8">
      <c r="E1295" s="483">
        <v>18</v>
      </c>
      <c r="F1295" s="483">
        <v>2181</v>
      </c>
      <c r="G1295" s="483" t="s">
        <v>6503</v>
      </c>
      <c r="H1295" s="483" t="s">
        <v>6504</v>
      </c>
    </row>
    <row r="1296" spans="1:8">
      <c r="E1296" s="484" t="s">
        <v>6505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6506</v>
      </c>
    </row>
    <row r="1299" spans="1:8">
      <c r="C1299" s="483">
        <v>25670</v>
      </c>
      <c r="H1299" s="483" t="s">
        <v>6507</v>
      </c>
    </row>
    <row r="1300" spans="1:8">
      <c r="C1300" s="483">
        <v>63516</v>
      </c>
      <c r="H1300" s="483" t="s">
        <v>6508</v>
      </c>
    </row>
    <row r="1301" spans="1:8">
      <c r="C1301" s="483">
        <v>45000</v>
      </c>
      <c r="H1301" s="483" t="s">
        <v>6509</v>
      </c>
    </row>
    <row r="1303" spans="1:8">
      <c r="A1303" s="483" t="s">
        <v>6510</v>
      </c>
    </row>
    <row r="1304" spans="1:8">
      <c r="C1304" s="483">
        <v>462</v>
      </c>
      <c r="H1304" s="483" t="s">
        <v>6511</v>
      </c>
    </row>
    <row r="1307" spans="1:8">
      <c r="H1307" s="498" t="s">
        <v>6512</v>
      </c>
    </row>
    <row r="1309" spans="1:8">
      <c r="A1309" s="483" t="s">
        <v>6513</v>
      </c>
    </row>
    <row r="1310" spans="1:8">
      <c r="E1310" s="483">
        <v>100</v>
      </c>
      <c r="G1310" s="483" t="s">
        <v>6514</v>
      </c>
      <c r="H1310" s="483" t="s">
        <v>6515</v>
      </c>
    </row>
    <row r="1311" spans="1:8">
      <c r="E1311" s="484" t="s">
        <v>6516</v>
      </c>
      <c r="F1311" s="484"/>
      <c r="G1311" s="484"/>
    </row>
    <row r="1313" spans="1:8">
      <c r="A1313" s="483" t="s">
        <v>6513</v>
      </c>
    </row>
    <row r="1314" spans="1:8">
      <c r="C1314" s="483">
        <v>11930</v>
      </c>
      <c r="H1314" s="483" t="s">
        <v>6517</v>
      </c>
    </row>
    <row r="1315" spans="1:8">
      <c r="E1315" s="484" t="s">
        <v>6516</v>
      </c>
      <c r="F1315" s="484"/>
      <c r="G1315" s="484"/>
    </row>
    <row r="1317" spans="1:8">
      <c r="A1317" s="483" t="s">
        <v>6518</v>
      </c>
    </row>
    <row r="1318" spans="1:8">
      <c r="D1318" s="483">
        <v>100</v>
      </c>
      <c r="H1318" s="483" t="s">
        <v>6519</v>
      </c>
    </row>
    <row r="1319" spans="1:8">
      <c r="E1319" s="484" t="s">
        <v>6505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6520</v>
      </c>
    </row>
    <row r="1322" spans="1:8">
      <c r="E1322" s="483">
        <v>1205</v>
      </c>
      <c r="G1322" s="483" t="s">
        <v>6521</v>
      </c>
      <c r="H1322" s="483" t="s">
        <v>6522</v>
      </c>
    </row>
    <row r="1323" spans="1:8">
      <c r="E1323" s="484" t="s">
        <v>6523</v>
      </c>
      <c r="F1323" s="484"/>
      <c r="G1323" s="484"/>
    </row>
    <row r="1324" spans="1:8">
      <c r="E1324" s="484"/>
      <c r="F1324" s="484"/>
      <c r="G1324" s="484"/>
    </row>
    <row r="1325" spans="1:8">
      <c r="A1325" s="495" t="s">
        <v>6524</v>
      </c>
    </row>
    <row r="1326" spans="1:8">
      <c r="C1326" s="495">
        <v>20000</v>
      </c>
      <c r="H1326" s="495" t="s">
        <v>6525</v>
      </c>
    </row>
    <row r="1327" spans="1:8">
      <c r="E1327" s="484"/>
      <c r="F1327" s="484"/>
      <c r="G1327" s="484"/>
    </row>
    <row r="1329" spans="1:8">
      <c r="A1329" s="483" t="s">
        <v>6526</v>
      </c>
    </row>
    <row r="1330" spans="1:8">
      <c r="E1330" s="483">
        <v>188</v>
      </c>
      <c r="G1330" s="483" t="s">
        <v>6527</v>
      </c>
      <c r="H1330" s="483" t="s">
        <v>6528</v>
      </c>
    </row>
    <row r="1331" spans="1:8">
      <c r="E1331" s="484" t="s">
        <v>6529</v>
      </c>
      <c r="F1331" s="484"/>
      <c r="G1331" s="484"/>
      <c r="H1331" s="484" t="s">
        <v>6530</v>
      </c>
    </row>
    <row r="1333" spans="1:8">
      <c r="A1333" s="483" t="s">
        <v>6531</v>
      </c>
    </row>
    <row r="1334" spans="1:8">
      <c r="C1334" s="483">
        <v>15000</v>
      </c>
      <c r="H1334" s="483" t="s">
        <v>6532</v>
      </c>
    </row>
    <row r="1335" spans="1:8">
      <c r="C1335" s="483">
        <v>5000</v>
      </c>
      <c r="H1335" s="483" t="s">
        <v>6338</v>
      </c>
    </row>
    <row r="1336" spans="1:8">
      <c r="E1336" s="483">
        <v>10</v>
      </c>
      <c r="G1336" s="483" t="s">
        <v>6533</v>
      </c>
      <c r="H1336" s="483" t="s">
        <v>6534</v>
      </c>
    </row>
    <row r="1337" spans="1:8">
      <c r="E1337" s="484" t="s">
        <v>6535</v>
      </c>
      <c r="F1337" s="484"/>
      <c r="G1337" s="484"/>
    </row>
    <row r="1339" spans="1:8">
      <c r="A1339" s="483" t="s">
        <v>6536</v>
      </c>
    </row>
    <row r="1340" spans="1:8">
      <c r="D1340" s="483">
        <v>5000</v>
      </c>
      <c r="H1340" s="483" t="s">
        <v>5912</v>
      </c>
    </row>
    <row r="1341" spans="1:8">
      <c r="E1341" s="484" t="s">
        <v>6537</v>
      </c>
      <c r="F1341" s="484"/>
      <c r="G1341" s="484"/>
    </row>
    <row r="1343" spans="1:8">
      <c r="A1343" s="483" t="s">
        <v>6538</v>
      </c>
    </row>
    <row r="1344" spans="1:8">
      <c r="C1344" s="483">
        <v>25670</v>
      </c>
      <c r="H1344" s="483" t="s">
        <v>6539</v>
      </c>
    </row>
    <row r="1345" spans="1:8">
      <c r="C1345" s="483">
        <v>63516</v>
      </c>
      <c r="H1345" s="483" t="s">
        <v>6540</v>
      </c>
    </row>
    <row r="1347" spans="1:8">
      <c r="A1347" s="483" t="s">
        <v>6541</v>
      </c>
    </row>
    <row r="1348" spans="1:8">
      <c r="C1348" s="483">
        <v>12924</v>
      </c>
      <c r="H1348" s="483" t="s">
        <v>6542</v>
      </c>
    </row>
    <row r="1350" spans="1:8">
      <c r="A1350" s="483" t="s">
        <v>6543</v>
      </c>
    </row>
    <row r="1351" spans="1:8">
      <c r="E1351" s="483">
        <v>70</v>
      </c>
      <c r="G1351" s="483" t="s">
        <v>6533</v>
      </c>
      <c r="H1351" s="483" t="s">
        <v>6544</v>
      </c>
    </row>
    <row r="1352" spans="1:8">
      <c r="E1352" s="484" t="s">
        <v>6545</v>
      </c>
      <c r="F1352" s="484"/>
      <c r="G1352" s="484"/>
    </row>
    <row r="1354" spans="1:8">
      <c r="A1354" s="483" t="s">
        <v>6546</v>
      </c>
    </row>
    <row r="1355" spans="1:8">
      <c r="E1355" s="483">
        <v>1205</v>
      </c>
      <c r="G1355" s="483" t="s">
        <v>6521</v>
      </c>
      <c r="H1355" s="483" t="s">
        <v>6547</v>
      </c>
    </row>
    <row r="1356" spans="1:8">
      <c r="E1356" s="484" t="s">
        <v>6548</v>
      </c>
      <c r="F1356" s="484"/>
      <c r="G1356" s="484"/>
    </row>
    <row r="1357" spans="1:8">
      <c r="A1357" s="483" t="s">
        <v>6549</v>
      </c>
    </row>
    <row r="1358" spans="1:8">
      <c r="E1358" s="483">
        <v>420</v>
      </c>
      <c r="G1358" s="483" t="s">
        <v>6550</v>
      </c>
      <c r="H1358" s="483" t="s">
        <v>6551</v>
      </c>
    </row>
    <row r="1359" spans="1:8">
      <c r="E1359" s="484" t="s">
        <v>6552</v>
      </c>
      <c r="F1359" s="484"/>
      <c r="G1359" s="484"/>
      <c r="H1359" s="484" t="s">
        <v>6553</v>
      </c>
    </row>
    <row r="1360" spans="1:8">
      <c r="E1360" s="484"/>
      <c r="F1360" s="484"/>
      <c r="G1360" s="484"/>
      <c r="H1360" s="484"/>
    </row>
    <row r="1361" spans="1:8">
      <c r="A1361" s="483" t="s">
        <v>6554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6503</v>
      </c>
      <c r="H1362" s="483" t="s">
        <v>6555</v>
      </c>
    </row>
    <row r="1363" spans="1:8">
      <c r="E1363" s="484" t="s">
        <v>6556</v>
      </c>
      <c r="F1363" s="484"/>
      <c r="G1363" s="484"/>
    </row>
    <row r="1364" spans="1:8">
      <c r="A1364" s="483" t="s">
        <v>6557</v>
      </c>
    </row>
    <row r="1365" spans="1:8">
      <c r="C1365" s="483">
        <v>15000</v>
      </c>
      <c r="H1365" s="483" t="s">
        <v>6558</v>
      </c>
    </row>
    <row r="1367" spans="1:8">
      <c r="A1367" s="483" t="s">
        <v>6559</v>
      </c>
    </row>
    <row r="1368" spans="1:8">
      <c r="C1368" s="483">
        <v>25670</v>
      </c>
      <c r="H1368" s="483" t="s">
        <v>6560</v>
      </c>
    </row>
    <row r="1369" spans="1:8">
      <c r="C1369" s="483">
        <v>63516</v>
      </c>
      <c r="H1369" s="483" t="s">
        <v>6561</v>
      </c>
    </row>
    <row r="1370" spans="1:8">
      <c r="E1370" s="483">
        <v>120</v>
      </c>
      <c r="G1370" s="483" t="s">
        <v>6562</v>
      </c>
      <c r="H1370" s="483" t="s">
        <v>6563</v>
      </c>
    </row>
    <row r="1371" spans="1:8">
      <c r="E1371" s="484" t="s">
        <v>6564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6565</v>
      </c>
    </row>
    <row r="1374" spans="1:8">
      <c r="E1374" s="483">
        <v>1050</v>
      </c>
      <c r="G1374" s="483" t="s">
        <v>6566</v>
      </c>
      <c r="H1374" s="483" t="s">
        <v>6567</v>
      </c>
    </row>
    <row r="1375" spans="1:8">
      <c r="E1375" s="484" t="s">
        <v>6568</v>
      </c>
      <c r="F1375" s="484"/>
      <c r="G1375" s="484"/>
      <c r="H1375" s="484"/>
    </row>
    <row r="1377" spans="1:8">
      <c r="A1377" s="483" t="s">
        <v>6565</v>
      </c>
    </row>
    <row r="1378" spans="1:8">
      <c r="E1378" s="483">
        <v>18</v>
      </c>
      <c r="G1378" s="483" t="s">
        <v>6503</v>
      </c>
      <c r="H1378" s="483" t="s">
        <v>6569</v>
      </c>
    </row>
    <row r="1379" spans="1:8">
      <c r="E1379" s="484" t="s">
        <v>6570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6571</v>
      </c>
    </row>
    <row r="1382" spans="1:8">
      <c r="E1382" s="483">
        <v>125</v>
      </c>
      <c r="G1382" s="483" t="s">
        <v>6514</v>
      </c>
      <c r="H1382" s="483" t="s">
        <v>6572</v>
      </c>
    </row>
    <row r="1383" spans="1:8">
      <c r="E1383" s="483">
        <v>110</v>
      </c>
      <c r="G1383" s="483" t="s">
        <v>6514</v>
      </c>
      <c r="H1383" s="483" t="s">
        <v>6572</v>
      </c>
    </row>
    <row r="1384" spans="1:8">
      <c r="E1384" s="484" t="s">
        <v>6573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6574</v>
      </c>
      <c r="E1386" s="484"/>
      <c r="F1386" s="484"/>
      <c r="G1386" s="484"/>
    </row>
    <row r="1387" spans="1:8">
      <c r="E1387" s="329">
        <v>141</v>
      </c>
      <c r="F1387" s="329"/>
      <c r="G1387" s="483" t="s">
        <v>6533</v>
      </c>
      <c r="H1387" s="483" t="s">
        <v>6575</v>
      </c>
    </row>
    <row r="1388" spans="1:8">
      <c r="E1388" s="484" t="s">
        <v>6576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6577</v>
      </c>
      <c r="E1390" s="484"/>
      <c r="F1390" s="484"/>
      <c r="G1390" s="484"/>
    </row>
    <row r="1391" spans="1:8">
      <c r="E1391" s="329">
        <v>141</v>
      </c>
      <c r="F1391" s="329"/>
      <c r="G1391" s="483" t="s">
        <v>6533</v>
      </c>
      <c r="H1391" s="483" t="s">
        <v>6578</v>
      </c>
    </row>
    <row r="1392" spans="1:8">
      <c r="E1392" s="484" t="s">
        <v>6579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6577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6580</v>
      </c>
    </row>
    <row r="1396" spans="1:8">
      <c r="E1396" s="484"/>
      <c r="F1396" s="484"/>
      <c r="G1396" s="484"/>
    </row>
    <row r="1397" spans="1:8">
      <c r="A1397" s="483" t="s">
        <v>6577</v>
      </c>
    </row>
    <row r="1398" spans="1:8">
      <c r="C1398" s="483">
        <v>1680</v>
      </c>
      <c r="H1398" s="483" t="s">
        <v>6581</v>
      </c>
    </row>
    <row r="1399" spans="1:8">
      <c r="E1399" s="483">
        <v>188</v>
      </c>
      <c r="G1399" s="483" t="s">
        <v>6527</v>
      </c>
      <c r="H1399" s="483" t="s">
        <v>6582</v>
      </c>
    </row>
    <row r="1400" spans="1:8">
      <c r="E1400" s="483">
        <v>78</v>
      </c>
      <c r="G1400" s="483" t="s">
        <v>6562</v>
      </c>
      <c r="H1400" s="483" t="s">
        <v>6583</v>
      </c>
    </row>
    <row r="1401" spans="1:8">
      <c r="E1401" s="483">
        <v>45</v>
      </c>
      <c r="G1401" s="483" t="s">
        <v>6533</v>
      </c>
      <c r="H1401" s="483" t="s">
        <v>6584</v>
      </c>
    </row>
    <row r="1402" spans="1:8">
      <c r="C1402" s="483">
        <v>5000</v>
      </c>
      <c r="H1402" s="483" t="s">
        <v>6585</v>
      </c>
    </row>
    <row r="1403" spans="1:8">
      <c r="D1403" s="483">
        <v>5000</v>
      </c>
      <c r="H1403" s="483" t="s">
        <v>5912</v>
      </c>
    </row>
    <row r="1404" spans="1:8">
      <c r="E1404" s="484" t="s">
        <v>6586</v>
      </c>
      <c r="F1404" s="484"/>
      <c r="G1404" s="484"/>
      <c r="H1404" s="484" t="s">
        <v>6587</v>
      </c>
    </row>
    <row r="1405" spans="1:8">
      <c r="E1405" s="484"/>
      <c r="F1405" s="484"/>
      <c r="G1405" s="484"/>
      <c r="H1405" s="484"/>
    </row>
    <row r="1406" spans="1:8">
      <c r="A1406" s="483" t="s">
        <v>6588</v>
      </c>
    </row>
    <row r="1407" spans="1:8">
      <c r="E1407" s="483">
        <v>75</v>
      </c>
      <c r="G1407" s="483" t="s">
        <v>6514</v>
      </c>
      <c r="H1407" s="483" t="s">
        <v>6589</v>
      </c>
    </row>
    <row r="1408" spans="1:8">
      <c r="E1408" s="483">
        <v>70</v>
      </c>
      <c r="G1408" s="483" t="s">
        <v>6514</v>
      </c>
      <c r="H1408" s="483" t="s">
        <v>6589</v>
      </c>
    </row>
    <row r="1409" spans="1:8">
      <c r="E1409" s="484" t="s">
        <v>6590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6591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6533</v>
      </c>
      <c r="H1412" s="329" t="s">
        <v>6592</v>
      </c>
    </row>
    <row r="1413" spans="1:8">
      <c r="E1413" s="484" t="s">
        <v>6593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6591</v>
      </c>
    </row>
    <row r="1416" spans="1:8">
      <c r="E1416" s="483">
        <v>1750</v>
      </c>
      <c r="G1416" s="483" t="s">
        <v>6566</v>
      </c>
      <c r="H1416" s="483" t="s">
        <v>6594</v>
      </c>
    </row>
    <row r="1417" spans="1:8">
      <c r="E1417" s="483">
        <v>1205</v>
      </c>
      <c r="G1417" s="483" t="s">
        <v>6521</v>
      </c>
      <c r="H1417" s="483" t="s">
        <v>6595</v>
      </c>
    </row>
    <row r="1418" spans="1:8">
      <c r="E1418" s="484" t="s">
        <v>6596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6597</v>
      </c>
    </row>
    <row r="1421" spans="1:8">
      <c r="E1421" s="483">
        <v>370</v>
      </c>
      <c r="G1421" s="483" t="s">
        <v>6514</v>
      </c>
      <c r="H1421" s="483" t="s">
        <v>6598</v>
      </c>
    </row>
    <row r="1422" spans="1:8">
      <c r="E1422" s="483">
        <v>350</v>
      </c>
      <c r="G1422" s="483" t="s">
        <v>6514</v>
      </c>
      <c r="H1422" s="483" t="s">
        <v>6598</v>
      </c>
    </row>
    <row r="1423" spans="1:8">
      <c r="D1423" s="483" t="s">
        <v>6599</v>
      </c>
      <c r="E1423" s="484" t="s">
        <v>6600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6601</v>
      </c>
      <c r="E1425" s="484"/>
      <c r="F1425" s="484"/>
      <c r="G1425" s="484"/>
    </row>
    <row r="1426" spans="1:8">
      <c r="E1426" s="329">
        <v>96</v>
      </c>
      <c r="F1426" s="329"/>
      <c r="G1426" s="483" t="s">
        <v>6562</v>
      </c>
      <c r="H1426" s="483" t="s">
        <v>6602</v>
      </c>
    </row>
    <row r="1427" spans="1:8">
      <c r="E1427" s="329">
        <v>59</v>
      </c>
      <c r="F1427" s="329"/>
      <c r="G1427" s="483" t="s">
        <v>6503</v>
      </c>
      <c r="H1427" s="483" t="s">
        <v>6603</v>
      </c>
    </row>
    <row r="1428" spans="1:8">
      <c r="D1428" s="483" t="s">
        <v>6599</v>
      </c>
      <c r="E1428" s="484" t="s">
        <v>6604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6605</v>
      </c>
      <c r="E1430" s="484"/>
      <c r="F1430" s="484"/>
      <c r="G1430" s="484"/>
    </row>
    <row r="1431" spans="1:8">
      <c r="E1431" s="329">
        <v>45</v>
      </c>
      <c r="F1431" s="329"/>
      <c r="G1431" s="483" t="s">
        <v>6503</v>
      </c>
      <c r="H1431" s="483" t="s">
        <v>6606</v>
      </c>
    </row>
    <row r="1432" spans="1:8">
      <c r="D1432" s="483" t="s">
        <v>6599</v>
      </c>
      <c r="E1432" s="484" t="s">
        <v>6607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6608</v>
      </c>
    </row>
    <row r="1435" spans="1:8">
      <c r="E1435" s="483">
        <v>180</v>
      </c>
      <c r="G1435" s="483" t="s">
        <v>6514</v>
      </c>
      <c r="H1435" s="483" t="s">
        <v>6609</v>
      </c>
    </row>
    <row r="1436" spans="1:8">
      <c r="E1436" s="483">
        <v>170</v>
      </c>
      <c r="G1436" s="483" t="s">
        <v>6514</v>
      </c>
      <c r="H1436" s="483" t="s">
        <v>6609</v>
      </c>
    </row>
    <row r="1437" spans="1:8">
      <c r="D1437" s="483" t="s">
        <v>6599</v>
      </c>
      <c r="E1437" s="484" t="s">
        <v>6610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6611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6612</v>
      </c>
      <c r="H1440" s="489" t="s">
        <v>6613</v>
      </c>
    </row>
    <row r="1441" spans="1:8">
      <c r="E1441" s="329">
        <v>30</v>
      </c>
      <c r="F1441" s="329"/>
      <c r="G1441" s="483" t="s">
        <v>6612</v>
      </c>
      <c r="H1441" s="483" t="s">
        <v>6614</v>
      </c>
    </row>
    <row r="1442" spans="1:8">
      <c r="D1442" s="483" t="s">
        <v>6599</v>
      </c>
      <c r="E1442" s="484" t="s">
        <v>6615</v>
      </c>
      <c r="F1442" s="484"/>
      <c r="G1442" s="484"/>
      <c r="H1442" s="484" t="s">
        <v>6616</v>
      </c>
    </row>
    <row r="1443" spans="1:8">
      <c r="E1443" s="484"/>
      <c r="F1443" s="484"/>
      <c r="G1443" s="484"/>
    </row>
    <row r="1444" spans="1:8">
      <c r="A1444" s="483" t="s">
        <v>6617</v>
      </c>
    </row>
    <row r="1445" spans="1:8">
      <c r="E1445" s="483">
        <v>120</v>
      </c>
      <c r="G1445" s="483" t="s">
        <v>6514</v>
      </c>
      <c r="H1445" s="483" t="s">
        <v>6618</v>
      </c>
    </row>
    <row r="1446" spans="1:8">
      <c r="E1446" s="483">
        <v>135</v>
      </c>
      <c r="G1446" s="483" t="s">
        <v>6514</v>
      </c>
      <c r="H1446" s="483" t="s">
        <v>6618</v>
      </c>
    </row>
    <row r="1447" spans="1:8">
      <c r="D1447" s="483" t="s">
        <v>6599</v>
      </c>
      <c r="E1447" s="484" t="s">
        <v>6619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6620</v>
      </c>
    </row>
    <row r="1450" spans="1:8">
      <c r="E1450" s="483">
        <v>75</v>
      </c>
      <c r="G1450" s="483" t="s">
        <v>6514</v>
      </c>
      <c r="H1450" s="483" t="s">
        <v>6621</v>
      </c>
    </row>
    <row r="1451" spans="1:8">
      <c r="E1451" s="483">
        <v>85</v>
      </c>
      <c r="G1451" s="483" t="s">
        <v>6514</v>
      </c>
      <c r="H1451" s="483" t="s">
        <v>6621</v>
      </c>
    </row>
    <row r="1452" spans="1:8">
      <c r="D1452" s="483" t="s">
        <v>6599</v>
      </c>
      <c r="E1452" s="484" t="s">
        <v>6622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6623</v>
      </c>
    </row>
    <row r="1455" spans="1:8">
      <c r="C1455" s="483">
        <v>15000</v>
      </c>
      <c r="H1455" s="483" t="s">
        <v>6624</v>
      </c>
    </row>
    <row r="1457" spans="1:8">
      <c r="A1457" s="483" t="s">
        <v>6623</v>
      </c>
    </row>
    <row r="1458" spans="1:8">
      <c r="E1458" s="483">
        <v>35</v>
      </c>
      <c r="G1458" s="483" t="s">
        <v>6533</v>
      </c>
      <c r="H1458" s="483" t="s">
        <v>6625</v>
      </c>
    </row>
    <row r="1459" spans="1:8">
      <c r="D1459" s="483" t="s">
        <v>6599</v>
      </c>
      <c r="E1459" s="484" t="s">
        <v>6626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6627</v>
      </c>
    </row>
    <row r="1462" spans="1:8">
      <c r="E1462" s="483">
        <v>260</v>
      </c>
      <c r="G1462" s="483" t="s">
        <v>6514</v>
      </c>
      <c r="H1462" s="483" t="s">
        <v>6628</v>
      </c>
    </row>
    <row r="1463" spans="1:8">
      <c r="E1463" s="483">
        <v>315</v>
      </c>
      <c r="G1463" s="483" t="s">
        <v>6514</v>
      </c>
      <c r="H1463" s="483" t="s">
        <v>6629</v>
      </c>
    </row>
    <row r="1464" spans="1:8">
      <c r="D1464" s="483" t="s">
        <v>6599</v>
      </c>
      <c r="E1464" s="484" t="s">
        <v>6630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6631</v>
      </c>
      <c r="E1466" s="484"/>
      <c r="F1466" s="484"/>
      <c r="G1466" s="484"/>
    </row>
    <row r="1467" spans="1:8">
      <c r="E1467" s="329">
        <v>141</v>
      </c>
      <c r="F1467" s="329"/>
      <c r="G1467" s="483" t="s">
        <v>6533</v>
      </c>
      <c r="H1467" s="483" t="s">
        <v>6632</v>
      </c>
    </row>
    <row r="1468" spans="1:8">
      <c r="E1468" s="484" t="s">
        <v>6633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6631</v>
      </c>
      <c r="E1470" s="484"/>
      <c r="F1470" s="484"/>
      <c r="G1470" s="484"/>
    </row>
    <row r="1471" spans="1:8">
      <c r="D1471" s="483">
        <v>5000</v>
      </c>
      <c r="H1471" s="483" t="s">
        <v>5912</v>
      </c>
    </row>
    <row r="1472" spans="1:8">
      <c r="C1472" s="483">
        <v>64306</v>
      </c>
      <c r="H1472" s="483" t="s">
        <v>6634</v>
      </c>
    </row>
    <row r="1473" spans="1:8">
      <c r="C1473" s="483">
        <v>70300</v>
      </c>
      <c r="H1473" s="483" t="s">
        <v>6635</v>
      </c>
    </row>
    <row r="1474" spans="1:8">
      <c r="C1474" s="483">
        <v>8536</v>
      </c>
      <c r="H1474" s="483" t="s">
        <v>6636</v>
      </c>
    </row>
    <row r="1475" spans="1:8">
      <c r="C1475" s="483">
        <v>31295</v>
      </c>
      <c r="H1475" s="483" t="s">
        <v>6637</v>
      </c>
    </row>
    <row r="1476" spans="1:8">
      <c r="C1476" s="483">
        <v>63516</v>
      </c>
      <c r="H1476" s="483" t="s">
        <v>6638</v>
      </c>
    </row>
    <row r="1477" spans="1:8">
      <c r="E1477" s="484" t="s">
        <v>6639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6640</v>
      </c>
      <c r="E1479" s="484"/>
      <c r="F1479" s="484"/>
      <c r="G1479" s="484"/>
    </row>
    <row r="1480" spans="1:8">
      <c r="E1480" s="329">
        <v>141</v>
      </c>
      <c r="F1480" s="329"/>
      <c r="G1480" s="483" t="s">
        <v>6533</v>
      </c>
      <c r="H1480" s="483" t="s">
        <v>6641</v>
      </c>
    </row>
    <row r="1481" spans="1:8">
      <c r="E1481" s="484" t="s">
        <v>6642</v>
      </c>
      <c r="F1481" s="484"/>
      <c r="G1481" s="484"/>
    </row>
    <row r="1483" spans="1:8">
      <c r="A1483" s="483" t="s">
        <v>6643</v>
      </c>
      <c r="E1483" s="484"/>
      <c r="F1483" s="484"/>
      <c r="G1483" s="484"/>
    </row>
    <row r="1484" spans="1:8">
      <c r="E1484" s="329">
        <v>100</v>
      </c>
      <c r="F1484" s="329"/>
      <c r="G1484" s="483" t="s">
        <v>6514</v>
      </c>
      <c r="H1484" s="483" t="s">
        <v>6644</v>
      </c>
    </row>
    <row r="1485" spans="1:8">
      <c r="E1485" s="484" t="s">
        <v>6645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6646</v>
      </c>
    </row>
    <row r="1488" spans="1:8">
      <c r="E1488" s="483">
        <v>1205</v>
      </c>
      <c r="G1488" s="483" t="s">
        <v>6521</v>
      </c>
      <c r="H1488" s="483" t="s">
        <v>6647</v>
      </c>
    </row>
    <row r="1489" spans="1:8">
      <c r="E1489" s="484" t="s">
        <v>6648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6649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6650</v>
      </c>
    </row>
    <row r="1493" spans="1:8">
      <c r="E1493" s="484"/>
      <c r="F1493" s="484"/>
      <c r="G1493" s="484"/>
    </row>
    <row r="1494" spans="1:8">
      <c r="A1494" s="483" t="s">
        <v>6651</v>
      </c>
    </row>
    <row r="1495" spans="1:8">
      <c r="C1495" s="483">
        <v>15000</v>
      </c>
      <c r="H1495" s="483" t="s">
        <v>6652</v>
      </c>
    </row>
    <row r="1497" spans="1:8">
      <c r="A1497" s="483" t="s">
        <v>6653</v>
      </c>
    </row>
    <row r="1498" spans="1:8">
      <c r="E1498" s="483">
        <v>18</v>
      </c>
      <c r="G1498" s="483" t="s">
        <v>1221</v>
      </c>
      <c r="H1498" s="483" t="s">
        <v>6654</v>
      </c>
    </row>
    <row r="1499" spans="1:8">
      <c r="E1499" s="483">
        <v>30</v>
      </c>
      <c r="G1499" s="483" t="s">
        <v>6514</v>
      </c>
      <c r="H1499" s="483" t="s">
        <v>6655</v>
      </c>
    </row>
    <row r="1500" spans="1:8">
      <c r="E1500" s="484" t="s">
        <v>6656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6657</v>
      </c>
      <c r="E1502" s="484"/>
      <c r="F1502" s="484"/>
      <c r="G1502" s="484"/>
    </row>
    <row r="1503" spans="1:8">
      <c r="C1503" s="483">
        <v>12000</v>
      </c>
      <c r="H1503" s="483" t="s">
        <v>6658</v>
      </c>
    </row>
    <row r="1504" spans="1:8">
      <c r="C1504" s="483">
        <v>19714</v>
      </c>
      <c r="H1504" s="483" t="s">
        <v>6659</v>
      </c>
    </row>
    <row r="1505" spans="1:8">
      <c r="C1505" s="483">
        <v>143</v>
      </c>
      <c r="H1505" s="483" t="s">
        <v>6660</v>
      </c>
    </row>
    <row r="1506" spans="1:8">
      <c r="C1506" s="483">
        <v>63516</v>
      </c>
      <c r="H1506" s="483" t="s">
        <v>6661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6662</v>
      </c>
    </row>
    <row r="1510" spans="1:8">
      <c r="C1510" s="483">
        <v>10950</v>
      </c>
      <c r="H1510" s="483" t="s">
        <v>6663</v>
      </c>
    </row>
    <row r="1511" spans="1:8">
      <c r="E1511" s="483">
        <v>510</v>
      </c>
      <c r="G1511" s="483" t="s">
        <v>6514</v>
      </c>
      <c r="H1511" s="483" t="s">
        <v>6664</v>
      </c>
    </row>
    <row r="1512" spans="1:8">
      <c r="E1512" s="483">
        <v>540</v>
      </c>
      <c r="G1512" s="483" t="s">
        <v>6514</v>
      </c>
      <c r="H1512" s="483" t="s">
        <v>6664</v>
      </c>
    </row>
    <row r="1513" spans="1:8">
      <c r="D1513" s="483" t="s">
        <v>6599</v>
      </c>
      <c r="E1513" s="484" t="s">
        <v>6665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6666</v>
      </c>
    </row>
    <row r="1516" spans="1:8">
      <c r="C1516" s="483">
        <v>26477</v>
      </c>
      <c r="H1516" s="483" t="s">
        <v>6667</v>
      </c>
    </row>
    <row r="1517" spans="1:8">
      <c r="E1517" s="483">
        <v>520</v>
      </c>
      <c r="G1517" s="483" t="s">
        <v>6533</v>
      </c>
      <c r="H1517" s="483" t="s">
        <v>6668</v>
      </c>
    </row>
    <row r="1518" spans="1:8">
      <c r="D1518" s="483" t="s">
        <v>6599</v>
      </c>
      <c r="E1518" s="484" t="s">
        <v>6669</v>
      </c>
      <c r="F1518" s="484"/>
      <c r="G1518" s="484"/>
    </row>
    <row r="1520" spans="1:8">
      <c r="A1520" s="483" t="s">
        <v>6670</v>
      </c>
    </row>
    <row r="1521" spans="1:8">
      <c r="E1521" s="483">
        <v>175</v>
      </c>
      <c r="G1521" s="483" t="s">
        <v>6514</v>
      </c>
      <c r="H1521" s="483" t="s">
        <v>6671</v>
      </c>
    </row>
    <row r="1522" spans="1:8">
      <c r="E1522" s="483">
        <v>170</v>
      </c>
      <c r="G1522" s="483" t="s">
        <v>6514</v>
      </c>
      <c r="H1522" s="483" t="s">
        <v>6671</v>
      </c>
    </row>
    <row r="1523" spans="1:8">
      <c r="D1523" s="483" t="s">
        <v>6599</v>
      </c>
      <c r="E1523" s="484" t="s">
        <v>6672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6673</v>
      </c>
    </row>
    <row r="1526" spans="1:8">
      <c r="E1526" s="483">
        <v>165</v>
      </c>
      <c r="G1526" s="483" t="s">
        <v>6514</v>
      </c>
      <c r="H1526" s="483" t="s">
        <v>6674</v>
      </c>
    </row>
    <row r="1527" spans="1:8">
      <c r="E1527" s="483">
        <v>180</v>
      </c>
      <c r="G1527" s="483" t="s">
        <v>6514</v>
      </c>
      <c r="H1527" s="483" t="s">
        <v>6674</v>
      </c>
    </row>
    <row r="1528" spans="1:8">
      <c r="D1528" s="483" t="s">
        <v>6599</v>
      </c>
      <c r="E1528" s="484" t="s">
        <v>6675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6676</v>
      </c>
      <c r="E1530" s="484"/>
      <c r="F1530" s="484"/>
      <c r="G1530" s="484"/>
    </row>
    <row r="1531" spans="1:8">
      <c r="E1531" s="483">
        <v>1205</v>
      </c>
      <c r="G1531" s="483" t="s">
        <v>6521</v>
      </c>
      <c r="H1531" s="483" t="s">
        <v>6677</v>
      </c>
    </row>
    <row r="1532" spans="1:8">
      <c r="D1532" s="483" t="s">
        <v>6599</v>
      </c>
      <c r="E1532" s="484" t="s">
        <v>6678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6679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5912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6533</v>
      </c>
      <c r="H1537" s="483" t="s">
        <v>6680</v>
      </c>
    </row>
    <row r="1538" spans="1:8">
      <c r="E1538" s="329">
        <v>70</v>
      </c>
      <c r="F1538" s="329"/>
      <c r="G1538" s="483" t="s">
        <v>6533</v>
      </c>
      <c r="H1538" s="483" t="s">
        <v>6681</v>
      </c>
    </row>
    <row r="1539" spans="1:8">
      <c r="E1539" s="329">
        <v>199</v>
      </c>
      <c r="F1539" s="329"/>
      <c r="G1539" s="483" t="s">
        <v>6527</v>
      </c>
      <c r="H1539" s="483" t="s">
        <v>6682</v>
      </c>
    </row>
    <row r="1540" spans="1:8">
      <c r="E1540" s="484" t="s">
        <v>6683</v>
      </c>
      <c r="F1540" s="484"/>
      <c r="G1540" s="484"/>
      <c r="H1540" s="484" t="s">
        <v>6684</v>
      </c>
    </row>
    <row r="1541" spans="1:8">
      <c r="E1541" s="484"/>
      <c r="F1541" s="484"/>
      <c r="G1541" s="484"/>
    </row>
    <row r="1542" spans="1:8">
      <c r="A1542" s="483" t="s">
        <v>6685</v>
      </c>
      <c r="E1542" s="484"/>
      <c r="F1542" s="484"/>
      <c r="G1542" s="484"/>
    </row>
    <row r="1543" spans="1:8">
      <c r="E1543" s="483">
        <v>156</v>
      </c>
      <c r="G1543" s="483" t="s">
        <v>6562</v>
      </c>
      <c r="H1543" s="483" t="s">
        <v>6686</v>
      </c>
    </row>
    <row r="1544" spans="1:8">
      <c r="E1544" s="483">
        <v>54</v>
      </c>
      <c r="G1544" s="483" t="s">
        <v>6550</v>
      </c>
      <c r="H1544" s="483" t="s">
        <v>6687</v>
      </c>
    </row>
    <row r="1545" spans="1:8">
      <c r="E1545" s="483">
        <v>220</v>
      </c>
      <c r="G1545" s="483" t="s">
        <v>6514</v>
      </c>
      <c r="H1545" s="483" t="s">
        <v>6688</v>
      </c>
    </row>
    <row r="1546" spans="1:8">
      <c r="E1546" s="483">
        <v>195</v>
      </c>
      <c r="G1546" s="483" t="s">
        <v>6514</v>
      </c>
      <c r="H1546" s="483" t="s">
        <v>6688</v>
      </c>
    </row>
    <row r="1547" spans="1:8">
      <c r="D1547" s="483" t="s">
        <v>6599</v>
      </c>
      <c r="E1547" s="484" t="s">
        <v>6689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6690</v>
      </c>
    </row>
    <row r="1550" spans="1:8" ht="49.5">
      <c r="C1550" s="483">
        <v>39000</v>
      </c>
      <c r="H1550" s="489" t="s">
        <v>6691</v>
      </c>
    </row>
    <row r="1552" spans="1:8">
      <c r="A1552" s="483" t="s">
        <v>6692</v>
      </c>
      <c r="E1552" s="484"/>
      <c r="F1552" s="484"/>
      <c r="G1552" s="484"/>
    </row>
    <row r="1553" spans="1:8">
      <c r="E1553" s="483">
        <v>93</v>
      </c>
      <c r="G1553" s="483" t="s">
        <v>6562</v>
      </c>
      <c r="H1553" s="483" t="s">
        <v>6693</v>
      </c>
    </row>
    <row r="1554" spans="1:8">
      <c r="E1554" s="483">
        <v>35</v>
      </c>
      <c r="G1554" s="483" t="s">
        <v>6533</v>
      </c>
      <c r="H1554" s="483" t="s">
        <v>6694</v>
      </c>
    </row>
    <row r="1555" spans="1:8">
      <c r="D1555" s="483" t="s">
        <v>6599</v>
      </c>
      <c r="E1555" s="484" t="s">
        <v>6695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6696</v>
      </c>
    </row>
    <row r="1558" spans="1:8">
      <c r="E1558" s="483">
        <v>80</v>
      </c>
      <c r="G1558" s="483" t="s">
        <v>6514</v>
      </c>
      <c r="H1558" s="483" t="s">
        <v>6697</v>
      </c>
    </row>
    <row r="1559" spans="1:8">
      <c r="E1559" s="483">
        <v>90</v>
      </c>
      <c r="G1559" s="483" t="s">
        <v>6514</v>
      </c>
      <c r="H1559" s="483" t="s">
        <v>6697</v>
      </c>
    </row>
    <row r="1560" spans="1:8">
      <c r="D1560" s="483" t="s">
        <v>6599</v>
      </c>
      <c r="E1560" s="484" t="s">
        <v>6698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6699</v>
      </c>
    </row>
    <row r="1563" spans="1:8">
      <c r="C1563" s="483">
        <v>17000</v>
      </c>
      <c r="H1563" s="483" t="s">
        <v>6700</v>
      </c>
    </row>
    <row r="1565" spans="1:8">
      <c r="A1565" s="483" t="s">
        <v>6701</v>
      </c>
      <c r="E1565" s="484"/>
      <c r="F1565" s="484"/>
      <c r="G1565" s="484"/>
    </row>
    <row r="1566" spans="1:8">
      <c r="C1566" s="483">
        <v>23000</v>
      </c>
      <c r="H1566" s="483" t="s">
        <v>6702</v>
      </c>
    </row>
    <row r="1567" spans="1:8">
      <c r="C1567" s="483">
        <v>22857</v>
      </c>
      <c r="H1567" s="483" t="s">
        <v>6703</v>
      </c>
    </row>
    <row r="1568" spans="1:8">
      <c r="C1568" s="483">
        <v>63516</v>
      </c>
      <c r="H1568" s="483" t="s">
        <v>6704</v>
      </c>
    </row>
    <row r="1569" spans="1:8">
      <c r="C1569" s="483">
        <v>14193</v>
      </c>
      <c r="H1569" s="483" t="s">
        <v>6705</v>
      </c>
    </row>
    <row r="1570" spans="1:8">
      <c r="E1570" s="483">
        <v>5</v>
      </c>
      <c r="G1570" s="483" t="s">
        <v>6533</v>
      </c>
      <c r="H1570" s="483" t="s">
        <v>6706</v>
      </c>
    </row>
    <row r="1571" spans="1:8">
      <c r="D1571" s="483" t="s">
        <v>6599</v>
      </c>
      <c r="E1571" s="484" t="s">
        <v>6707</v>
      </c>
      <c r="F1571" s="484"/>
      <c r="G1571" s="484"/>
      <c r="H1571" s="484" t="s">
        <v>6708</v>
      </c>
    </row>
    <row r="1573" spans="1:8">
      <c r="A1573" s="483" t="s">
        <v>6709</v>
      </c>
      <c r="E1573" s="484"/>
      <c r="F1573" s="484"/>
      <c r="G1573" s="484"/>
    </row>
    <row r="1574" spans="1:8">
      <c r="E1574" s="483">
        <v>1205</v>
      </c>
      <c r="G1574" s="483" t="s">
        <v>6521</v>
      </c>
      <c r="H1574" s="483" t="s">
        <v>6710</v>
      </c>
    </row>
    <row r="1575" spans="1:8">
      <c r="E1575" s="483">
        <v>35</v>
      </c>
      <c r="G1575" s="483" t="s">
        <v>6533</v>
      </c>
      <c r="H1575" s="483" t="s">
        <v>6711</v>
      </c>
    </row>
    <row r="1576" spans="1:8">
      <c r="E1576" s="483">
        <v>500</v>
      </c>
      <c r="G1576" s="483" t="s">
        <v>6533</v>
      </c>
      <c r="H1576" s="483" t="s">
        <v>6712</v>
      </c>
    </row>
    <row r="1577" spans="1:8">
      <c r="D1577" s="483" t="s">
        <v>6599</v>
      </c>
      <c r="E1577" s="484" t="s">
        <v>6713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6714</v>
      </c>
    </row>
    <row r="1580" spans="1:8">
      <c r="E1580" s="483">
        <v>18</v>
      </c>
      <c r="G1580" s="483" t="s">
        <v>6503</v>
      </c>
      <c r="H1580" s="483" t="s">
        <v>6715</v>
      </c>
    </row>
    <row r="1581" spans="1:8">
      <c r="E1581" s="483">
        <v>30</v>
      </c>
      <c r="G1581" s="483" t="s">
        <v>6514</v>
      </c>
      <c r="H1581" s="483" t="s">
        <v>6655</v>
      </c>
    </row>
    <row r="1582" spans="1:8">
      <c r="E1582" s="483">
        <v>129</v>
      </c>
      <c r="G1582" s="483" t="s">
        <v>6503</v>
      </c>
      <c r="H1582" s="483" t="s">
        <v>5935</v>
      </c>
    </row>
    <row r="1583" spans="1:8">
      <c r="E1583" s="484" t="s">
        <v>6716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6717</v>
      </c>
    </row>
    <row r="1587" spans="1:8">
      <c r="A1587" s="483" t="s">
        <v>6718</v>
      </c>
    </row>
    <row r="1588" spans="1:8">
      <c r="C1588" s="483">
        <v>17000</v>
      </c>
      <c r="H1588" s="483" t="s">
        <v>6719</v>
      </c>
    </row>
    <row r="1590" spans="1:8">
      <c r="A1590" s="483" t="s">
        <v>6720</v>
      </c>
      <c r="E1590" s="484"/>
      <c r="F1590" s="484"/>
      <c r="G1590" s="484"/>
    </row>
    <row r="1591" spans="1:8">
      <c r="C1591" s="483">
        <v>85500</v>
      </c>
      <c r="H1591" s="483" t="s">
        <v>6721</v>
      </c>
    </row>
    <row r="1592" spans="1:8">
      <c r="C1592" s="483">
        <v>22857</v>
      </c>
      <c r="H1592" s="483" t="s">
        <v>6722</v>
      </c>
    </row>
    <row r="1593" spans="1:8">
      <c r="C1593" s="483">
        <v>63304</v>
      </c>
      <c r="H1593" s="483" t="s">
        <v>6723</v>
      </c>
    </row>
    <row r="1595" spans="1:8">
      <c r="A1595" s="483" t="s">
        <v>6724</v>
      </c>
    </row>
    <row r="1596" spans="1:8">
      <c r="C1596" s="483">
        <v>37152</v>
      </c>
      <c r="H1596" s="483" t="s">
        <v>6725</v>
      </c>
    </row>
    <row r="1597" spans="1:8">
      <c r="C1597" s="483">
        <v>1426</v>
      </c>
      <c r="H1597" s="483" t="s">
        <v>6726</v>
      </c>
    </row>
    <row r="1599" spans="1:8">
      <c r="A1599" s="483" t="s">
        <v>6724</v>
      </c>
    </row>
    <row r="1600" spans="1:8">
      <c r="E1600" s="483">
        <v>65</v>
      </c>
      <c r="G1600" s="483" t="s">
        <v>6514</v>
      </c>
      <c r="H1600" s="483" t="s">
        <v>6727</v>
      </c>
    </row>
    <row r="1601" spans="1:8">
      <c r="E1601" s="483">
        <v>100</v>
      </c>
      <c r="G1601" s="483" t="s">
        <v>6514</v>
      </c>
      <c r="H1601" s="483" t="s">
        <v>6728</v>
      </c>
    </row>
    <row r="1602" spans="1:8">
      <c r="E1602" s="483">
        <v>71</v>
      </c>
      <c r="G1602" s="483" t="s">
        <v>6514</v>
      </c>
      <c r="H1602" s="483" t="s">
        <v>6729</v>
      </c>
    </row>
    <row r="1603" spans="1:8">
      <c r="E1603" s="484" t="s">
        <v>6730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6731</v>
      </c>
    </row>
    <row r="1606" spans="1:8">
      <c r="E1606" s="329">
        <v>209</v>
      </c>
      <c r="F1606" s="329"/>
      <c r="G1606" s="483" t="s">
        <v>6527</v>
      </c>
      <c r="H1606" s="483" t="s">
        <v>6732</v>
      </c>
    </row>
    <row r="1607" spans="1:8">
      <c r="E1607" s="484" t="s">
        <v>6733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6734</v>
      </c>
    </row>
    <row r="1610" spans="1:8">
      <c r="E1610" s="329">
        <v>100</v>
      </c>
      <c r="F1610" s="329"/>
      <c r="G1610" s="483" t="s">
        <v>6514</v>
      </c>
      <c r="H1610" s="483" t="s">
        <v>6735</v>
      </c>
    </row>
    <row r="1611" spans="1:8">
      <c r="E1611" s="484" t="s">
        <v>6736</v>
      </c>
      <c r="F1611" s="484"/>
      <c r="G1611" s="484"/>
    </row>
    <row r="1613" spans="1:8">
      <c r="A1613" s="483" t="s">
        <v>6737</v>
      </c>
    </row>
    <row r="1614" spans="1:8">
      <c r="E1614" s="483">
        <v>30</v>
      </c>
      <c r="G1614" s="483" t="s">
        <v>6533</v>
      </c>
      <c r="H1614" s="483" t="s">
        <v>6738</v>
      </c>
    </row>
    <row r="1615" spans="1:8">
      <c r="E1615" s="484" t="s">
        <v>6739</v>
      </c>
      <c r="F1615" s="484"/>
      <c r="G1615" s="484"/>
    </row>
    <row r="1617" spans="1:8">
      <c r="A1617" s="483" t="s">
        <v>6740</v>
      </c>
      <c r="E1617" s="484"/>
      <c r="F1617" s="484"/>
      <c r="G1617" s="484"/>
    </row>
    <row r="1618" spans="1:8">
      <c r="E1618" s="483">
        <v>1205</v>
      </c>
      <c r="G1618" s="483" t="s">
        <v>6521</v>
      </c>
      <c r="H1618" s="483" t="s">
        <v>6741</v>
      </c>
    </row>
    <row r="1619" spans="1:8">
      <c r="D1619" s="483" t="s">
        <v>6599</v>
      </c>
      <c r="E1619" s="484" t="s">
        <v>6742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6743</v>
      </c>
    </row>
    <row r="1622" spans="1:8">
      <c r="C1622" s="483">
        <v>17000</v>
      </c>
      <c r="H1622" s="483" t="s">
        <v>6744</v>
      </c>
    </row>
    <row r="1624" spans="1:8">
      <c r="A1624" s="483" t="s">
        <v>6745</v>
      </c>
      <c r="E1624" s="484"/>
      <c r="F1624" s="484"/>
      <c r="G1624" s="484"/>
    </row>
    <row r="1625" spans="1:8">
      <c r="C1625" s="483">
        <v>22857</v>
      </c>
      <c r="H1625" s="483" t="s">
        <v>6746</v>
      </c>
    </row>
    <row r="1626" spans="1:8">
      <c r="C1626" s="483">
        <v>63304</v>
      </c>
      <c r="H1626" s="483" t="s">
        <v>6723</v>
      </c>
    </row>
    <row r="1628" spans="1:8">
      <c r="A1628" s="483" t="s">
        <v>6747</v>
      </c>
      <c r="E1628" s="484"/>
      <c r="F1628" s="484"/>
      <c r="G1628" s="484"/>
    </row>
    <row r="1629" spans="1:8">
      <c r="E1629" s="483">
        <v>35</v>
      </c>
      <c r="G1629" s="483" t="s">
        <v>6533</v>
      </c>
      <c r="H1629" s="483" t="s">
        <v>6748</v>
      </c>
    </row>
    <row r="1630" spans="1:8">
      <c r="E1630" s="483">
        <v>50</v>
      </c>
      <c r="G1630" s="483" t="s">
        <v>6533</v>
      </c>
      <c r="H1630" s="483" t="s">
        <v>6749</v>
      </c>
    </row>
    <row r="1631" spans="1:8">
      <c r="D1631" s="483" t="s">
        <v>6599</v>
      </c>
      <c r="E1631" s="484" t="s">
        <v>6750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6751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5912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6752</v>
      </c>
      <c r="H1636" s="483" t="s">
        <v>6201</v>
      </c>
    </row>
    <row r="1637" spans="1:8">
      <c r="D1637" s="483" t="s">
        <v>6599</v>
      </c>
      <c r="E1637" s="484" t="s">
        <v>6753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6754</v>
      </c>
      <c r="E1639" s="484"/>
      <c r="F1639" s="484"/>
      <c r="G1639" s="484"/>
    </row>
    <row r="1640" spans="1:8">
      <c r="E1640" s="483">
        <v>24</v>
      </c>
      <c r="G1640" s="483" t="s">
        <v>6562</v>
      </c>
      <c r="H1640" s="483" t="s">
        <v>6755</v>
      </c>
    </row>
    <row r="1641" spans="1:8">
      <c r="D1641" s="483" t="s">
        <v>6599</v>
      </c>
      <c r="E1641" s="484" t="s">
        <v>6756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6757</v>
      </c>
      <c r="E1643" s="484"/>
      <c r="F1643" s="484"/>
      <c r="G1643" s="484"/>
    </row>
    <row r="1644" spans="1:8">
      <c r="E1644" s="483">
        <v>35</v>
      </c>
      <c r="G1644" s="483" t="s">
        <v>6533</v>
      </c>
      <c r="H1644" s="483" t="s">
        <v>6758</v>
      </c>
    </row>
    <row r="1645" spans="1:8">
      <c r="D1645" s="483" t="s">
        <v>6599</v>
      </c>
      <c r="E1645" s="484" t="s">
        <v>6759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6760</v>
      </c>
      <c r="E1647" s="484"/>
      <c r="F1647" s="484"/>
      <c r="G1647" s="484"/>
    </row>
    <row r="1648" spans="1:8">
      <c r="E1648" s="483">
        <v>1205</v>
      </c>
      <c r="G1648" s="483" t="s">
        <v>6521</v>
      </c>
      <c r="H1648" s="483" t="s">
        <v>6761</v>
      </c>
    </row>
    <row r="1649" spans="1:8">
      <c r="D1649" s="483" t="s">
        <v>6599</v>
      </c>
      <c r="E1649" s="484" t="s">
        <v>6762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6763</v>
      </c>
      <c r="E1651" s="484"/>
      <c r="F1651" s="484"/>
      <c r="G1651" s="484"/>
    </row>
    <row r="1652" spans="1:8">
      <c r="E1652" s="483">
        <v>18</v>
      </c>
      <c r="G1652" s="483" t="s">
        <v>6503</v>
      </c>
      <c r="H1652" s="483" t="s">
        <v>6764</v>
      </c>
    </row>
    <row r="1653" spans="1:8">
      <c r="E1653" s="483">
        <v>35</v>
      </c>
      <c r="G1653" s="483" t="s">
        <v>6533</v>
      </c>
      <c r="H1653" s="483" t="s">
        <v>6765</v>
      </c>
    </row>
    <row r="1654" spans="1:8">
      <c r="D1654" s="483" t="s">
        <v>6599</v>
      </c>
      <c r="E1654" s="484" t="s">
        <v>6766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6767</v>
      </c>
    </row>
    <row r="1657" spans="1:8">
      <c r="C1657" s="483">
        <v>17000</v>
      </c>
      <c r="H1657" s="483" t="s">
        <v>6768</v>
      </c>
    </row>
    <row r="1659" spans="1:8">
      <c r="A1659" s="483" t="s">
        <v>6769</v>
      </c>
    </row>
    <row r="1660" spans="1:8">
      <c r="C1660" s="483">
        <v>15496</v>
      </c>
      <c r="H1660" s="483" t="s">
        <v>6770</v>
      </c>
    </row>
    <row r="1661" spans="1:8">
      <c r="E1661" s="483">
        <v>45</v>
      </c>
      <c r="G1661" s="483" t="s">
        <v>6533</v>
      </c>
      <c r="H1661" s="483" t="s">
        <v>6771</v>
      </c>
    </row>
    <row r="1662" spans="1:8">
      <c r="D1662" s="483" t="s">
        <v>6599</v>
      </c>
      <c r="E1662" s="484" t="s">
        <v>6772</v>
      </c>
      <c r="F1662" s="484"/>
      <c r="G1662" s="484"/>
    </row>
    <row r="1664" spans="1:8">
      <c r="A1664" s="483" t="s">
        <v>6773</v>
      </c>
      <c r="E1664" s="484"/>
      <c r="F1664" s="484"/>
      <c r="G1664" s="484"/>
    </row>
    <row r="1665" spans="1:8">
      <c r="C1665" s="483">
        <v>22857</v>
      </c>
      <c r="H1665" s="483" t="s">
        <v>6774</v>
      </c>
    </row>
    <row r="1667" spans="1:8">
      <c r="A1667" s="483" t="s">
        <v>6775</v>
      </c>
      <c r="E1667" s="484"/>
      <c r="F1667" s="484"/>
      <c r="G1667" s="484"/>
    </row>
    <row r="1668" spans="1:8">
      <c r="C1668" s="483">
        <v>36000</v>
      </c>
      <c r="H1668" s="483" t="s">
        <v>6776</v>
      </c>
    </row>
    <row r="1669" spans="1:8">
      <c r="C1669" s="483">
        <v>63352</v>
      </c>
      <c r="H1669" s="483" t="s">
        <v>6777</v>
      </c>
    </row>
    <row r="1670" spans="1:8">
      <c r="E1670" s="484"/>
      <c r="F1670" s="484"/>
      <c r="G1670" s="484"/>
    </row>
    <row r="1671" spans="1:8">
      <c r="A1671" s="483" t="s">
        <v>6778</v>
      </c>
      <c r="E1671" s="484"/>
      <c r="F1671" s="484"/>
      <c r="G1671" s="484"/>
    </row>
    <row r="1672" spans="1:8">
      <c r="E1672" s="329">
        <v>945</v>
      </c>
      <c r="F1672" s="329"/>
      <c r="G1672" s="483" t="s">
        <v>6566</v>
      </c>
      <c r="H1672" s="483" t="s">
        <v>6779</v>
      </c>
    </row>
    <row r="1673" spans="1:8">
      <c r="D1673" s="483" t="s">
        <v>6599</v>
      </c>
      <c r="E1673" s="484" t="s">
        <v>6780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6781</v>
      </c>
      <c r="E1675" s="484"/>
      <c r="F1675" s="484"/>
      <c r="G1675" s="484"/>
    </row>
    <row r="1676" spans="1:8">
      <c r="E1676" s="329">
        <v>169</v>
      </c>
      <c r="F1676" s="329"/>
      <c r="G1676" s="483" t="s">
        <v>6503</v>
      </c>
      <c r="H1676" s="483" t="s">
        <v>5935</v>
      </c>
    </row>
    <row r="1677" spans="1:8">
      <c r="D1677" s="483" t="s">
        <v>6599</v>
      </c>
      <c r="E1677" s="484" t="s">
        <v>6782</v>
      </c>
      <c r="F1677" s="484"/>
      <c r="G1677" s="484"/>
    </row>
    <row r="1678" spans="1:8">
      <c r="E1678" s="484"/>
      <c r="F1678" s="484"/>
      <c r="G1678" s="484"/>
      <c r="H1678" s="484" t="s">
        <v>6708</v>
      </c>
    </row>
    <row r="1679" spans="1:8">
      <c r="E1679" s="484"/>
      <c r="F1679" s="484"/>
      <c r="G1679" s="484"/>
      <c r="H1679" s="484"/>
    </row>
    <row r="1680" spans="1:8">
      <c r="A1680" s="483" t="s">
        <v>6783</v>
      </c>
      <c r="E1680" s="484"/>
      <c r="F1680" s="484"/>
      <c r="G1680" s="484"/>
    </row>
    <row r="1681" spans="1:8">
      <c r="E1681" s="483">
        <v>1205</v>
      </c>
      <c r="G1681" s="483" t="s">
        <v>6521</v>
      </c>
      <c r="H1681" s="483" t="s">
        <v>6784</v>
      </c>
    </row>
    <row r="1682" spans="1:8">
      <c r="D1682" s="483" t="s">
        <v>6599</v>
      </c>
      <c r="E1682" s="484" t="s">
        <v>6785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6786</v>
      </c>
      <c r="E1684" s="484"/>
      <c r="F1684" s="484"/>
      <c r="G1684" s="484"/>
    </row>
    <row r="1685" spans="1:8">
      <c r="E1685" s="329">
        <v>188</v>
      </c>
      <c r="F1685" s="329"/>
      <c r="G1685" s="483" t="s">
        <v>6527</v>
      </c>
      <c r="H1685" s="483" t="s">
        <v>6787</v>
      </c>
    </row>
    <row r="1686" spans="1:8">
      <c r="C1686" s="483">
        <v>5000</v>
      </c>
      <c r="E1686" s="484"/>
      <c r="F1686" s="484"/>
      <c r="G1686" s="484"/>
      <c r="H1686" s="483" t="s">
        <v>5912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6599</v>
      </c>
      <c r="E1688" s="484" t="s">
        <v>6788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6789</v>
      </c>
    </row>
    <row r="1691" spans="1:8">
      <c r="C1691" s="483">
        <v>17000</v>
      </c>
      <c r="H1691" s="483" t="s">
        <v>6790</v>
      </c>
    </row>
    <row r="1692" spans="1:8">
      <c r="C1692" s="483">
        <v>6000</v>
      </c>
      <c r="H1692" s="483" t="s">
        <v>6791</v>
      </c>
    </row>
    <row r="1694" spans="1:8">
      <c r="A1694" s="483" t="s">
        <v>6792</v>
      </c>
    </row>
    <row r="1695" spans="1:8">
      <c r="E1695" s="329">
        <v>100</v>
      </c>
      <c r="F1695" s="329"/>
      <c r="G1695" s="483" t="s">
        <v>6514</v>
      </c>
      <c r="H1695" s="483" t="s">
        <v>6793</v>
      </c>
    </row>
    <row r="1696" spans="1:8">
      <c r="E1696" s="329">
        <v>100</v>
      </c>
      <c r="F1696" s="329"/>
      <c r="G1696" s="483" t="s">
        <v>6514</v>
      </c>
      <c r="H1696" s="483" t="s">
        <v>6794</v>
      </c>
    </row>
    <row r="1697" spans="1:8">
      <c r="D1697" s="483" t="s">
        <v>6599</v>
      </c>
      <c r="E1697" s="484" t="s">
        <v>6795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6796</v>
      </c>
    </row>
    <row r="1700" spans="1:8">
      <c r="C1700" s="483">
        <v>301</v>
      </c>
      <c r="H1700" s="483" t="s">
        <v>6797</v>
      </c>
    </row>
    <row r="1702" spans="1:8">
      <c r="A1702" s="483" t="s">
        <v>6798</v>
      </c>
      <c r="E1702" s="484"/>
      <c r="F1702" s="484"/>
      <c r="G1702" s="484"/>
    </row>
    <row r="1703" spans="1:8">
      <c r="C1703" s="483">
        <v>22857</v>
      </c>
      <c r="H1703" s="483" t="s">
        <v>6799</v>
      </c>
    </row>
    <row r="1704" spans="1:8">
      <c r="C1704" s="483">
        <v>10000</v>
      </c>
      <c r="H1704" s="483" t="s">
        <v>6800</v>
      </c>
    </row>
    <row r="1705" spans="1:8">
      <c r="C1705" s="483">
        <v>63352</v>
      </c>
      <c r="H1705" s="483" t="s">
        <v>6801</v>
      </c>
    </row>
    <row r="1707" spans="1:8">
      <c r="A1707" s="483" t="s">
        <v>6802</v>
      </c>
    </row>
    <row r="1708" spans="1:8">
      <c r="E1708" s="329">
        <v>90</v>
      </c>
      <c r="F1708" s="329"/>
      <c r="G1708" s="483" t="s">
        <v>6514</v>
      </c>
      <c r="H1708" s="483" t="s">
        <v>6803</v>
      </c>
    </row>
    <row r="1709" spans="1:8">
      <c r="E1709" s="329">
        <v>265</v>
      </c>
      <c r="F1709" s="329"/>
      <c r="G1709" s="483" t="s">
        <v>6514</v>
      </c>
      <c r="H1709" s="483" t="s">
        <v>6803</v>
      </c>
    </row>
    <row r="1710" spans="1:8">
      <c r="D1710" s="483">
        <v>378</v>
      </c>
      <c r="E1710" s="329"/>
      <c r="F1710" s="329"/>
      <c r="G1710" s="329"/>
      <c r="H1710" s="483" t="s">
        <v>6804</v>
      </c>
    </row>
    <row r="1711" spans="1:8">
      <c r="D1711" s="483" t="s">
        <v>6599</v>
      </c>
      <c r="E1711" s="484" t="s">
        <v>6805</v>
      </c>
      <c r="F1711" s="484"/>
      <c r="G1711" s="484"/>
      <c r="H1711" s="484" t="s">
        <v>6806</v>
      </c>
    </row>
    <row r="1712" spans="1:8">
      <c r="E1712" s="484"/>
      <c r="F1712" s="484"/>
      <c r="G1712" s="484"/>
    </row>
    <row r="1713" spans="1:8">
      <c r="A1713" s="483" t="s">
        <v>6807</v>
      </c>
      <c r="E1713" s="329"/>
      <c r="F1713" s="329"/>
      <c r="G1713" s="329"/>
    </row>
    <row r="1714" spans="1:8">
      <c r="E1714" s="329">
        <v>235</v>
      </c>
      <c r="F1714" s="329"/>
      <c r="G1714" s="483" t="s">
        <v>6514</v>
      </c>
      <c r="H1714" s="483" t="s">
        <v>6808</v>
      </c>
    </row>
    <row r="1715" spans="1:8">
      <c r="E1715" s="329">
        <v>225</v>
      </c>
      <c r="F1715" s="329"/>
      <c r="G1715" s="483" t="s">
        <v>6514</v>
      </c>
      <c r="H1715" s="483" t="s">
        <v>6808</v>
      </c>
    </row>
    <row r="1716" spans="1:8">
      <c r="E1716" s="483">
        <v>1205</v>
      </c>
      <c r="G1716" s="483" t="s">
        <v>6521</v>
      </c>
      <c r="H1716" s="483" t="s">
        <v>6809</v>
      </c>
    </row>
    <row r="1717" spans="1:8">
      <c r="D1717" s="483" t="s">
        <v>6599</v>
      </c>
      <c r="E1717" s="484" t="s">
        <v>6810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6811</v>
      </c>
      <c r="E1719" s="329"/>
      <c r="F1719" s="329"/>
      <c r="G1719" s="329"/>
    </row>
    <row r="1720" spans="1:8">
      <c r="E1720" s="329">
        <v>32</v>
      </c>
      <c r="F1720" s="329"/>
      <c r="G1720" s="483" t="s">
        <v>6514</v>
      </c>
      <c r="H1720" s="483" t="s">
        <v>6812</v>
      </c>
    </row>
    <row r="1721" spans="1:8">
      <c r="E1721" s="329">
        <v>32</v>
      </c>
      <c r="F1721" s="329"/>
      <c r="G1721" s="483" t="s">
        <v>6514</v>
      </c>
      <c r="H1721" s="483" t="s">
        <v>6813</v>
      </c>
    </row>
    <row r="1722" spans="1:8">
      <c r="D1722" s="483" t="s">
        <v>6599</v>
      </c>
      <c r="E1722" s="484" t="s">
        <v>6814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6815</v>
      </c>
      <c r="E1724" s="329"/>
      <c r="F1724" s="329"/>
      <c r="G1724" s="329"/>
    </row>
    <row r="1725" spans="1:8">
      <c r="E1725" s="329">
        <v>16</v>
      </c>
      <c r="F1725" s="329"/>
      <c r="G1725" s="483" t="s">
        <v>6514</v>
      </c>
      <c r="H1725" s="483" t="s">
        <v>6816</v>
      </c>
    </row>
    <row r="1726" spans="1:8">
      <c r="E1726" s="329">
        <v>18</v>
      </c>
      <c r="F1726" s="329"/>
      <c r="G1726" s="483" t="s">
        <v>6503</v>
      </c>
      <c r="H1726" s="483" t="s">
        <v>6817</v>
      </c>
    </row>
    <row r="1727" spans="1:8">
      <c r="E1727" s="329">
        <v>100</v>
      </c>
      <c r="F1727" s="329"/>
      <c r="G1727" s="483" t="s">
        <v>6514</v>
      </c>
      <c r="H1727" s="483" t="s">
        <v>6818</v>
      </c>
    </row>
    <row r="1728" spans="1:8">
      <c r="D1728" s="483" t="s">
        <v>6599</v>
      </c>
      <c r="E1728" s="484" t="s">
        <v>6819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6820</v>
      </c>
    </row>
    <row r="1731" spans="1:8">
      <c r="C1731" s="483">
        <v>17000</v>
      </c>
      <c r="H1731" s="483" t="s">
        <v>6821</v>
      </c>
    </row>
    <row r="1732" spans="1:8">
      <c r="E1732" s="329">
        <v>28</v>
      </c>
      <c r="F1732" s="329"/>
      <c r="G1732" s="483" t="s">
        <v>6514</v>
      </c>
      <c r="H1732" s="483" t="s">
        <v>6812</v>
      </c>
    </row>
    <row r="1733" spans="1:8">
      <c r="E1733" s="329">
        <v>115</v>
      </c>
      <c r="F1733" s="329"/>
      <c r="G1733" s="483" t="s">
        <v>6514</v>
      </c>
      <c r="H1733" s="483" t="s">
        <v>6822</v>
      </c>
    </row>
    <row r="1734" spans="1:8">
      <c r="E1734" s="329">
        <v>28</v>
      </c>
      <c r="F1734" s="329"/>
      <c r="G1734" s="483" t="s">
        <v>6514</v>
      </c>
      <c r="H1734" s="483" t="s">
        <v>6813</v>
      </c>
    </row>
    <row r="1735" spans="1:8">
      <c r="D1735" s="483" t="s">
        <v>6599</v>
      </c>
      <c r="E1735" s="484" t="s">
        <v>6823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6824</v>
      </c>
      <c r="E1737" s="484"/>
      <c r="F1737" s="484"/>
      <c r="G1737" s="484"/>
    </row>
    <row r="1738" spans="1:8">
      <c r="C1738" s="483">
        <v>22857</v>
      </c>
      <c r="H1738" s="483" t="s">
        <v>6825</v>
      </c>
    </row>
    <row r="1739" spans="1:8">
      <c r="C1739" s="483">
        <v>63352</v>
      </c>
      <c r="H1739" s="483" t="s">
        <v>6826</v>
      </c>
    </row>
    <row r="1740" spans="1:8">
      <c r="E1740" s="484"/>
      <c r="F1740" s="484"/>
      <c r="G1740" s="484"/>
      <c r="H1740" s="484"/>
    </row>
    <row r="1741" spans="1:8">
      <c r="A1741" s="483" t="s">
        <v>6827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6828</v>
      </c>
      <c r="H1742" s="489" t="s">
        <v>6829</v>
      </c>
    </row>
    <row r="1743" spans="1:8">
      <c r="E1743" s="329">
        <v>30</v>
      </c>
      <c r="F1743" s="329"/>
      <c r="G1743" s="483" t="s">
        <v>6612</v>
      </c>
      <c r="H1743" s="489" t="s">
        <v>6830</v>
      </c>
    </row>
    <row r="1744" spans="1:8">
      <c r="D1744" s="483" t="s">
        <v>6599</v>
      </c>
      <c r="E1744" s="484" t="s">
        <v>6831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6832</v>
      </c>
      <c r="E1746" s="484"/>
      <c r="F1746" s="484"/>
      <c r="G1746" s="484"/>
    </row>
    <row r="1747" spans="1:8">
      <c r="E1747" s="329">
        <v>105</v>
      </c>
      <c r="F1747" s="329"/>
      <c r="G1747" s="483" t="s">
        <v>6514</v>
      </c>
      <c r="H1747" s="483" t="s">
        <v>6833</v>
      </c>
    </row>
    <row r="1748" spans="1:8">
      <c r="E1748" s="329">
        <v>15</v>
      </c>
      <c r="F1748" s="329"/>
      <c r="G1748" s="483" t="s">
        <v>6514</v>
      </c>
      <c r="H1748" s="483" t="s">
        <v>6834</v>
      </c>
    </row>
    <row r="1749" spans="1:8">
      <c r="D1749" s="483" t="s">
        <v>6599</v>
      </c>
      <c r="E1749" s="484" t="s">
        <v>6835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6836</v>
      </c>
    </row>
    <row r="1752" spans="1:8">
      <c r="C1752" s="483">
        <v>46080</v>
      </c>
      <c r="H1752" s="483" t="s">
        <v>6837</v>
      </c>
    </row>
    <row r="1754" spans="1:8">
      <c r="A1754" s="483" t="s">
        <v>6838</v>
      </c>
      <c r="E1754" s="484"/>
      <c r="F1754" s="484"/>
      <c r="G1754" s="484"/>
    </row>
    <row r="1755" spans="1:8">
      <c r="E1755" s="329">
        <v>70</v>
      </c>
      <c r="F1755" s="329"/>
      <c r="G1755" s="483" t="s">
        <v>6562</v>
      </c>
      <c r="H1755" s="483" t="s">
        <v>6839</v>
      </c>
    </row>
    <row r="1756" spans="1:8">
      <c r="E1756" s="329">
        <v>126</v>
      </c>
      <c r="F1756" s="329"/>
      <c r="G1756" s="483" t="s">
        <v>6562</v>
      </c>
      <c r="H1756" s="483" t="s">
        <v>5850</v>
      </c>
    </row>
    <row r="1757" spans="1:8">
      <c r="E1757" s="329">
        <v>40</v>
      </c>
      <c r="F1757" s="329"/>
      <c r="G1757" s="483" t="s">
        <v>6562</v>
      </c>
      <c r="H1757" s="483" t="s">
        <v>6840</v>
      </c>
    </row>
    <row r="1758" spans="1:8">
      <c r="D1758" s="483" t="s">
        <v>6599</v>
      </c>
      <c r="E1758" s="484" t="s">
        <v>6841</v>
      </c>
      <c r="F1758" s="484"/>
      <c r="G1758" s="484"/>
      <c r="H1758" s="484" t="s">
        <v>6842</v>
      </c>
    </row>
    <row r="1759" spans="1:8">
      <c r="E1759" s="484"/>
      <c r="F1759" s="484"/>
      <c r="G1759" s="484"/>
      <c r="H1759" s="484"/>
    </row>
    <row r="1760" spans="1:8">
      <c r="A1760" s="483" t="s">
        <v>6843</v>
      </c>
      <c r="E1760" s="484"/>
      <c r="F1760" s="484"/>
      <c r="G1760" s="484"/>
    </row>
    <row r="1761" spans="1:8">
      <c r="E1761" s="483">
        <v>45</v>
      </c>
      <c r="G1761" s="483" t="s">
        <v>6533</v>
      </c>
      <c r="H1761" s="483" t="s">
        <v>6844</v>
      </c>
    </row>
    <row r="1762" spans="1:8">
      <c r="E1762" s="483">
        <v>45</v>
      </c>
      <c r="G1762" s="483" t="s">
        <v>6533</v>
      </c>
      <c r="H1762" s="483" t="s">
        <v>6845</v>
      </c>
    </row>
    <row r="1763" spans="1:8">
      <c r="E1763" s="483">
        <v>700</v>
      </c>
      <c r="G1763" s="483" t="s">
        <v>6533</v>
      </c>
      <c r="H1763" s="483" t="s">
        <v>6846</v>
      </c>
    </row>
    <row r="1764" spans="1:8">
      <c r="D1764" s="483" t="s">
        <v>6599</v>
      </c>
      <c r="E1764" s="484" t="s">
        <v>6847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6848</v>
      </c>
    </row>
    <row r="1767" spans="1:8" ht="82.5">
      <c r="C1767" s="483">
        <v>36000</v>
      </c>
      <c r="H1767" s="489" t="s">
        <v>6849</v>
      </c>
    </row>
    <row r="1768" spans="1:8">
      <c r="E1768" s="484"/>
      <c r="F1768" s="484"/>
      <c r="G1768" s="484"/>
      <c r="H1768" s="484"/>
    </row>
    <row r="1769" spans="1:8">
      <c r="A1769" s="483" t="s">
        <v>6850</v>
      </c>
      <c r="E1769" s="484"/>
      <c r="F1769" s="484"/>
      <c r="G1769" s="484"/>
    </row>
    <row r="1770" spans="1:8">
      <c r="E1770" s="483">
        <v>45</v>
      </c>
      <c r="G1770" s="483" t="s">
        <v>6533</v>
      </c>
      <c r="H1770" s="483" t="s">
        <v>6851</v>
      </c>
    </row>
    <row r="1771" spans="1:8">
      <c r="D1771" s="483" t="s">
        <v>6599</v>
      </c>
      <c r="E1771" s="484" t="s">
        <v>6852</v>
      </c>
      <c r="F1771" s="484"/>
      <c r="G1771" s="484"/>
      <c r="H1771" s="484"/>
    </row>
    <row r="1773" spans="1:8">
      <c r="A1773" s="483" t="s">
        <v>6853</v>
      </c>
      <c r="E1773" s="484"/>
      <c r="F1773" s="484"/>
      <c r="G1773" s="484"/>
    </row>
    <row r="1774" spans="1:8">
      <c r="E1774" s="329">
        <v>125</v>
      </c>
      <c r="F1774" s="329"/>
      <c r="G1774" s="483" t="s">
        <v>6514</v>
      </c>
      <c r="H1774" s="483" t="s">
        <v>6854</v>
      </c>
    </row>
    <row r="1775" spans="1:8">
      <c r="E1775" s="329">
        <v>120</v>
      </c>
      <c r="F1775" s="329"/>
      <c r="G1775" s="483" t="s">
        <v>6514</v>
      </c>
      <c r="H1775" s="483" t="s">
        <v>6854</v>
      </c>
    </row>
    <row r="1776" spans="1:8">
      <c r="D1776" s="483" t="s">
        <v>6599</v>
      </c>
      <c r="E1776" s="484" t="s">
        <v>6855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6856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6527</v>
      </c>
      <c r="H1779" s="329" t="s">
        <v>6857</v>
      </c>
    </row>
    <row r="1780" spans="1:8">
      <c r="E1780" s="329">
        <v>1205</v>
      </c>
      <c r="F1780" s="329">
        <v>1143</v>
      </c>
      <c r="G1780" s="483" t="s">
        <v>6521</v>
      </c>
      <c r="H1780" s="483" t="s">
        <v>6858</v>
      </c>
    </row>
    <row r="1781" spans="1:8">
      <c r="A1781" s="483" t="s">
        <v>6843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6533</v>
      </c>
      <c r="H1782" s="483" t="s">
        <v>6859</v>
      </c>
    </row>
    <row r="1783" spans="1:8">
      <c r="E1783" s="483">
        <v>30</v>
      </c>
      <c r="F1783" s="329">
        <v>1068</v>
      </c>
      <c r="G1783" s="483" t="s">
        <v>6533</v>
      </c>
      <c r="H1783" s="483" t="s">
        <v>6860</v>
      </c>
    </row>
    <row r="1784" spans="1:8">
      <c r="E1784" s="483">
        <v>45</v>
      </c>
      <c r="F1784" s="329">
        <v>1023</v>
      </c>
      <c r="G1784" s="483" t="s">
        <v>6562</v>
      </c>
      <c r="H1784" s="483" t="s">
        <v>6861</v>
      </c>
    </row>
    <row r="1785" spans="1:8">
      <c r="F1785" s="329"/>
    </row>
    <row r="1786" spans="1:8">
      <c r="A1786" s="483" t="s">
        <v>6862</v>
      </c>
    </row>
    <row r="1787" spans="1:8">
      <c r="C1787" s="483">
        <v>250</v>
      </c>
      <c r="H1787" s="483" t="s">
        <v>6863</v>
      </c>
    </row>
    <row r="1789" spans="1:8">
      <c r="A1789" s="483" t="s">
        <v>6853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6514</v>
      </c>
      <c r="H1790" s="483" t="s">
        <v>6864</v>
      </c>
    </row>
    <row r="1791" spans="1:8">
      <c r="E1791" s="329">
        <v>240</v>
      </c>
      <c r="F1791" s="329">
        <v>518</v>
      </c>
      <c r="G1791" s="483" t="s">
        <v>6514</v>
      </c>
      <c r="H1791" s="483" t="s">
        <v>6864</v>
      </c>
    </row>
    <row r="1792" spans="1:8">
      <c r="E1792" s="329"/>
      <c r="F1792" s="329"/>
    </row>
    <row r="1793" spans="1:8">
      <c r="A1793" s="483" t="s">
        <v>6865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5912</v>
      </c>
    </row>
    <row r="1795" spans="1:8">
      <c r="D1795" s="483">
        <v>5000</v>
      </c>
      <c r="E1795" s="484"/>
      <c r="F1795" s="329">
        <v>5518</v>
      </c>
      <c r="G1795" s="484"/>
      <c r="H1795" s="483" t="s">
        <v>5912</v>
      </c>
    </row>
    <row r="1796" spans="1:8" ht="18" customHeight="1">
      <c r="E1796" s="484"/>
      <c r="F1796" s="484"/>
      <c r="G1796" s="484"/>
    </row>
    <row r="1797" spans="1:8">
      <c r="A1797" s="483" t="s">
        <v>6866</v>
      </c>
    </row>
    <row r="1798" spans="1:8">
      <c r="C1798" s="483">
        <v>17000</v>
      </c>
      <c r="H1798" s="483" t="s">
        <v>6867</v>
      </c>
    </row>
    <row r="1799" spans="1:8">
      <c r="E1799" s="483">
        <v>12</v>
      </c>
      <c r="F1799" s="483">
        <v>5506</v>
      </c>
      <c r="G1799" s="483" t="s">
        <v>6533</v>
      </c>
      <c r="H1799" s="483" t="s">
        <v>6868</v>
      </c>
    </row>
    <row r="1801" spans="1:8">
      <c r="A1801" s="483" t="s">
        <v>6869</v>
      </c>
      <c r="E1801" s="484"/>
      <c r="F1801" s="484"/>
      <c r="G1801" s="484"/>
    </row>
    <row r="1802" spans="1:8">
      <c r="C1802" s="483">
        <v>22857</v>
      </c>
      <c r="H1802" s="483" t="s">
        <v>6870</v>
      </c>
    </row>
    <row r="1803" spans="1:8">
      <c r="C1803" s="483">
        <v>93000</v>
      </c>
      <c r="H1803" s="483" t="s">
        <v>6871</v>
      </c>
    </row>
    <row r="1804" spans="1:8">
      <c r="C1804" s="483">
        <v>63352</v>
      </c>
      <c r="H1804" s="483" t="s">
        <v>6872</v>
      </c>
    </row>
    <row r="1806" spans="1:8">
      <c r="A1806" s="483" t="s">
        <v>6873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6514</v>
      </c>
      <c r="H1807" s="483" t="s">
        <v>6874</v>
      </c>
    </row>
    <row r="1808" spans="1:8">
      <c r="E1808" s="329">
        <v>65</v>
      </c>
      <c r="F1808" s="329">
        <v>5361</v>
      </c>
      <c r="G1808" s="483" t="s">
        <v>6514</v>
      </c>
      <c r="H1808" s="483" t="s">
        <v>6875</v>
      </c>
    </row>
    <row r="1809" spans="1:8">
      <c r="E1809" s="329">
        <v>100</v>
      </c>
      <c r="F1809" s="329">
        <v>5261</v>
      </c>
      <c r="G1809" s="483" t="s">
        <v>6514</v>
      </c>
      <c r="H1809" s="483" t="s">
        <v>6876</v>
      </c>
    </row>
    <row r="1810" spans="1:8">
      <c r="E1810" s="329">
        <v>65</v>
      </c>
      <c r="F1810" s="329">
        <v>5196</v>
      </c>
      <c r="G1810" s="483" t="s">
        <v>6514</v>
      </c>
      <c r="H1810" s="483" t="s">
        <v>6875</v>
      </c>
    </row>
    <row r="1811" spans="1:8">
      <c r="E1811" s="329">
        <v>80</v>
      </c>
      <c r="F1811" s="329">
        <v>5116</v>
      </c>
      <c r="G1811" s="483" t="s">
        <v>6514</v>
      </c>
      <c r="H1811" s="483" t="s">
        <v>6874</v>
      </c>
    </row>
    <row r="1812" spans="1:8">
      <c r="E1812" s="329"/>
      <c r="F1812" s="329"/>
    </row>
    <row r="1813" spans="1:8">
      <c r="F1813" s="329"/>
    </row>
    <row r="1814" spans="1:8">
      <c r="A1814" s="483" t="s">
        <v>6877</v>
      </c>
    </row>
    <row r="1815" spans="1:8">
      <c r="C1815" s="483">
        <v>33661</v>
      </c>
      <c r="H1815" s="483" t="s">
        <v>6878</v>
      </c>
    </row>
    <row r="1817" spans="1:8">
      <c r="A1817" s="483" t="s">
        <v>6879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6514</v>
      </c>
      <c r="H1818" s="483" t="s">
        <v>6880</v>
      </c>
    </row>
    <row r="1819" spans="1:8">
      <c r="E1819" s="329">
        <v>65</v>
      </c>
      <c r="F1819" s="329">
        <v>4981</v>
      </c>
      <c r="G1819" s="483" t="s">
        <v>6514</v>
      </c>
      <c r="H1819" s="483" t="s">
        <v>6875</v>
      </c>
    </row>
    <row r="1820" spans="1:8">
      <c r="E1820" s="329">
        <v>100</v>
      </c>
      <c r="F1820" s="329">
        <v>4881</v>
      </c>
      <c r="G1820" s="483" t="s">
        <v>6514</v>
      </c>
      <c r="H1820" s="483" t="s">
        <v>6876</v>
      </c>
    </row>
    <row r="1821" spans="1:8">
      <c r="E1821" s="329">
        <v>65</v>
      </c>
      <c r="F1821" s="329">
        <v>4816</v>
      </c>
      <c r="G1821" s="483" t="s">
        <v>6514</v>
      </c>
      <c r="H1821" s="483" t="s">
        <v>6875</v>
      </c>
    </row>
    <row r="1822" spans="1:8">
      <c r="E1822" s="329">
        <v>75</v>
      </c>
      <c r="F1822" s="329">
        <v>4741</v>
      </c>
      <c r="G1822" s="483" t="s">
        <v>6514</v>
      </c>
      <c r="H1822" s="483" t="s">
        <v>6874</v>
      </c>
    </row>
    <row r="1824" spans="1:8">
      <c r="A1824" s="483" t="s">
        <v>6881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6514</v>
      </c>
      <c r="H1825" s="483" t="s">
        <v>6882</v>
      </c>
    </row>
    <row r="1826" spans="1:8">
      <c r="E1826" s="329">
        <v>35</v>
      </c>
      <c r="F1826" s="329">
        <v>4671</v>
      </c>
      <c r="G1826" s="483" t="s">
        <v>6514</v>
      </c>
      <c r="H1826" s="483" t="s">
        <v>6883</v>
      </c>
    </row>
    <row r="1827" spans="1:8">
      <c r="H1827" s="484" t="s">
        <v>6884</v>
      </c>
    </row>
    <row r="1828" spans="1:8">
      <c r="E1828" s="484"/>
      <c r="F1828" s="484"/>
      <c r="G1828" s="484"/>
      <c r="H1828" s="484"/>
    </row>
    <row r="1829" spans="1:8">
      <c r="A1829" s="483" t="s">
        <v>6885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6503</v>
      </c>
      <c r="H1830" s="483" t="s">
        <v>6886</v>
      </c>
    </row>
    <row r="1831" spans="1:8">
      <c r="E1831" s="484"/>
      <c r="F1831" s="484"/>
      <c r="G1831" s="484"/>
      <c r="H1831" s="484"/>
    </row>
    <row r="1832" spans="1:8">
      <c r="A1832" s="483" t="s">
        <v>6887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6562</v>
      </c>
      <c r="H1833" s="483" t="s">
        <v>6888</v>
      </c>
    </row>
    <row r="1834" spans="1:8">
      <c r="E1834" s="483">
        <v>52</v>
      </c>
      <c r="F1834" s="483">
        <v>4533</v>
      </c>
      <c r="G1834" s="483" t="s">
        <v>6533</v>
      </c>
      <c r="H1834" s="483" t="s">
        <v>6889</v>
      </c>
    </row>
    <row r="1835" spans="1:8">
      <c r="E1835" s="329">
        <v>78</v>
      </c>
      <c r="F1835" s="329">
        <v>4455</v>
      </c>
      <c r="G1835" s="483" t="s">
        <v>6562</v>
      </c>
      <c r="H1835" s="483" t="s">
        <v>6890</v>
      </c>
    </row>
    <row r="1836" spans="1:8">
      <c r="E1836" s="484"/>
      <c r="F1836" s="484"/>
      <c r="G1836" s="484"/>
      <c r="H1836" s="484"/>
    </row>
    <row r="1837" spans="1:8">
      <c r="A1837" s="483" t="s">
        <v>6891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6521</v>
      </c>
      <c r="H1838" s="483" t="s">
        <v>6892</v>
      </c>
    </row>
    <row r="1839" spans="1:8">
      <c r="E1839" s="484"/>
      <c r="F1839" s="484"/>
      <c r="G1839" s="484"/>
      <c r="H1839" s="484"/>
    </row>
    <row r="1840" spans="1:8">
      <c r="A1840" s="483" t="s">
        <v>6893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9" t="s">
        <v>6894</v>
      </c>
    </row>
    <row r="1842" spans="1:8">
      <c r="E1842" s="329"/>
      <c r="F1842" s="329"/>
      <c r="H1842" s="489"/>
    </row>
    <row r="1843" spans="1:8">
      <c r="A1843" s="483" t="s">
        <v>6895</v>
      </c>
    </row>
    <row r="1844" spans="1:8">
      <c r="E1844" s="329">
        <v>100</v>
      </c>
      <c r="F1844" s="329">
        <v>3150</v>
      </c>
      <c r="G1844" s="483" t="s">
        <v>6514</v>
      </c>
      <c r="H1844" s="483" t="s">
        <v>6896</v>
      </c>
    </row>
    <row r="1845" spans="1:8">
      <c r="E1845" s="329">
        <v>100</v>
      </c>
      <c r="F1845" s="329">
        <v>3050</v>
      </c>
      <c r="G1845" s="483" t="s">
        <v>6514</v>
      </c>
      <c r="H1845" s="483" t="s">
        <v>6897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9"/>
    </row>
    <row r="1848" spans="1:8">
      <c r="A1848" s="483" t="s">
        <v>6895</v>
      </c>
    </row>
    <row r="1849" spans="1:8">
      <c r="E1849" s="329">
        <v>144</v>
      </c>
      <c r="F1849" s="329">
        <v>2906</v>
      </c>
      <c r="G1849" s="483" t="s">
        <v>6514</v>
      </c>
      <c r="H1849" s="483" t="s">
        <v>6898</v>
      </c>
    </row>
    <row r="1850" spans="1:8">
      <c r="E1850" s="329">
        <v>30</v>
      </c>
      <c r="F1850" s="329">
        <v>2876</v>
      </c>
      <c r="G1850" s="483" t="s">
        <v>6514</v>
      </c>
      <c r="H1850" s="483" t="s">
        <v>6898</v>
      </c>
    </row>
    <row r="1851" spans="1:8">
      <c r="E1851" s="329"/>
      <c r="F1851" s="329"/>
      <c r="G1851" s="329"/>
    </row>
    <row r="1852" spans="1:8">
      <c r="A1852" s="483" t="s">
        <v>6899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6503</v>
      </c>
      <c r="H1853" s="483" t="s">
        <v>6900</v>
      </c>
    </row>
    <row r="1854" spans="1:8">
      <c r="E1854" s="484"/>
      <c r="F1854" s="484"/>
      <c r="G1854" s="484"/>
      <c r="H1854" s="484"/>
    </row>
    <row r="1855" spans="1:8">
      <c r="A1855" s="483" t="s">
        <v>6901</v>
      </c>
    </row>
    <row r="1856" spans="1:8">
      <c r="C1856" s="483">
        <v>17000</v>
      </c>
      <c r="H1856" s="483" t="s">
        <v>6902</v>
      </c>
    </row>
    <row r="1858" spans="1:8">
      <c r="A1858" s="483" t="s">
        <v>6903</v>
      </c>
      <c r="E1858" s="484"/>
      <c r="F1858" s="484"/>
      <c r="G1858" s="484"/>
    </row>
    <row r="1859" spans="1:8">
      <c r="C1859" s="483">
        <v>22857</v>
      </c>
      <c r="H1859" s="483" t="s">
        <v>6904</v>
      </c>
    </row>
    <row r="1860" spans="1:8">
      <c r="C1860" s="483">
        <v>12000</v>
      </c>
      <c r="H1860" s="483" t="s">
        <v>6905</v>
      </c>
    </row>
    <row r="1861" spans="1:8">
      <c r="C1861" s="483">
        <v>63352</v>
      </c>
      <c r="H1861" s="483" t="s">
        <v>6906</v>
      </c>
    </row>
    <row r="1862" spans="1:8">
      <c r="E1862" s="484"/>
      <c r="F1862" s="484"/>
      <c r="G1862" s="484"/>
      <c r="H1862" s="484"/>
    </row>
    <row r="1863" spans="1:8">
      <c r="A1863" s="483" t="s">
        <v>6907</v>
      </c>
    </row>
    <row r="1864" spans="1:8">
      <c r="C1864" s="483">
        <v>2176</v>
      </c>
      <c r="H1864" s="483" t="s">
        <v>6908</v>
      </c>
    </row>
    <row r="1866" spans="1:8">
      <c r="A1866" s="483" t="s">
        <v>6909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6514</v>
      </c>
      <c r="H1867" s="483" t="s">
        <v>6910</v>
      </c>
    </row>
    <row r="1868" spans="1:8">
      <c r="E1868" s="329">
        <v>200</v>
      </c>
      <c r="F1868" s="329">
        <v>2458</v>
      </c>
      <c r="G1868" s="483" t="s">
        <v>6514</v>
      </c>
      <c r="H1868" s="483" t="s">
        <v>6910</v>
      </c>
    </row>
    <row r="1869" spans="1:8">
      <c r="E1869" s="329"/>
      <c r="F1869" s="329"/>
    </row>
    <row r="1870" spans="1:8">
      <c r="A1870" s="483" t="s">
        <v>6911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6514</v>
      </c>
      <c r="H1871" s="483" t="s">
        <v>6912</v>
      </c>
    </row>
    <row r="1872" spans="1:8">
      <c r="E1872" s="329">
        <v>300</v>
      </c>
      <c r="F1872" s="329">
        <v>1858</v>
      </c>
      <c r="G1872" s="483" t="s">
        <v>6514</v>
      </c>
      <c r="H1872" s="483" t="s">
        <v>6912</v>
      </c>
    </row>
    <row r="1873" spans="1:8">
      <c r="E1873" s="329"/>
      <c r="F1873" s="329"/>
    </row>
    <row r="1874" spans="1:8">
      <c r="A1874" s="483" t="s">
        <v>6913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6514</v>
      </c>
      <c r="H1875" s="483" t="s">
        <v>6914</v>
      </c>
    </row>
    <row r="1876" spans="1:8">
      <c r="E1876" s="329">
        <v>120</v>
      </c>
      <c r="F1876" s="329">
        <v>1608</v>
      </c>
      <c r="G1876" s="483" t="s">
        <v>6514</v>
      </c>
      <c r="H1876" s="483" t="s">
        <v>6914</v>
      </c>
    </row>
    <row r="1877" spans="1:8">
      <c r="E1877" s="484"/>
      <c r="F1877" s="484"/>
      <c r="G1877" s="484"/>
    </row>
    <row r="1878" spans="1:8">
      <c r="A1878" s="483" t="s">
        <v>6915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6550</v>
      </c>
      <c r="H1879" s="483" t="s">
        <v>6916</v>
      </c>
    </row>
    <row r="1880" spans="1:8">
      <c r="E1880" s="329">
        <v>45</v>
      </c>
      <c r="F1880" s="329">
        <v>1523</v>
      </c>
      <c r="G1880" s="483" t="s">
        <v>6514</v>
      </c>
      <c r="H1880" s="483" t="s">
        <v>6917</v>
      </c>
    </row>
    <row r="1881" spans="1:8">
      <c r="E1881" s="329"/>
      <c r="F1881" s="329"/>
    </row>
    <row r="1882" spans="1:8">
      <c r="A1882" s="483" t="s">
        <v>6918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6514</v>
      </c>
      <c r="H1883" s="483" t="s">
        <v>6919</v>
      </c>
    </row>
    <row r="1884" spans="1:8">
      <c r="E1884" s="329">
        <v>240</v>
      </c>
      <c r="F1884" s="329">
        <v>1053</v>
      </c>
      <c r="G1884" s="483" t="s">
        <v>6514</v>
      </c>
      <c r="H1884" s="483" t="s">
        <v>6919</v>
      </c>
    </row>
    <row r="1885" spans="1:8">
      <c r="E1885" s="484"/>
      <c r="F1885" s="484"/>
      <c r="G1885" s="484"/>
      <c r="H1885" s="484"/>
    </row>
    <row r="1886" spans="1:8">
      <c r="A1886" s="483" t="s">
        <v>6920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5912</v>
      </c>
    </row>
    <row r="1888" spans="1:8">
      <c r="E1888" s="329">
        <v>216</v>
      </c>
      <c r="F1888" s="329">
        <v>5837</v>
      </c>
      <c r="G1888" s="483" t="s">
        <v>6562</v>
      </c>
      <c r="H1888" s="483" t="s">
        <v>6921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9" t="s">
        <v>6922</v>
      </c>
    </row>
    <row r="1891" spans="1:8">
      <c r="E1891" s="484"/>
      <c r="F1891" s="484"/>
      <c r="G1891" s="484"/>
      <c r="H1891" s="484"/>
    </row>
    <row r="1892" spans="1:8">
      <c r="A1892" s="483" t="s">
        <v>6920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6521</v>
      </c>
      <c r="H1893" s="483" t="s">
        <v>6923</v>
      </c>
    </row>
    <row r="1894" spans="1:8">
      <c r="E1894" s="484"/>
      <c r="F1894" s="484"/>
      <c r="G1894" s="484"/>
      <c r="H1894" s="484"/>
    </row>
    <row r="1895" spans="1:8">
      <c r="A1895" s="483" t="s">
        <v>6924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6527</v>
      </c>
      <c r="H1896" s="483" t="s">
        <v>6925</v>
      </c>
    </row>
    <row r="1897" spans="1:8">
      <c r="E1897" s="484"/>
      <c r="F1897" s="484"/>
      <c r="G1897" s="484"/>
      <c r="H1897" s="484"/>
    </row>
    <row r="1898" spans="1:8" ht="297">
      <c r="A1898" s="483" t="s">
        <v>6926</v>
      </c>
      <c r="C1898" s="483">
        <v>200000</v>
      </c>
      <c r="H1898" s="489" t="s">
        <v>6927</v>
      </c>
    </row>
    <row r="1899" spans="1:8">
      <c r="C1899" s="483">
        <v>17000</v>
      </c>
      <c r="H1899" s="483" t="s">
        <v>6928</v>
      </c>
    </row>
    <row r="1900" spans="1:8">
      <c r="H1900" s="489"/>
    </row>
    <row r="1901" spans="1:8">
      <c r="A1901" s="483" t="s">
        <v>6929</v>
      </c>
      <c r="E1901" s="484"/>
      <c r="F1901" s="484"/>
      <c r="G1901" s="484"/>
    </row>
    <row r="1902" spans="1:8">
      <c r="C1902" s="483">
        <v>22857</v>
      </c>
      <c r="H1902" s="483" t="s">
        <v>6930</v>
      </c>
    </row>
    <row r="1903" spans="1:8">
      <c r="C1903" s="483">
        <v>15000</v>
      </c>
      <c r="H1903" s="483" t="s">
        <v>6931</v>
      </c>
    </row>
    <row r="1904" spans="1:8">
      <c r="C1904" s="483">
        <v>51000</v>
      </c>
      <c r="H1904" s="483" t="s">
        <v>6932</v>
      </c>
    </row>
    <row r="1905" spans="1:8">
      <c r="C1905" s="483">
        <v>63248</v>
      </c>
      <c r="H1905" s="483" t="s">
        <v>6933</v>
      </c>
    </row>
    <row r="1906" spans="1:8">
      <c r="C1906" s="483">
        <v>30000</v>
      </c>
      <c r="H1906" s="483" t="s">
        <v>6934</v>
      </c>
    </row>
    <row r="1907" spans="1:8">
      <c r="E1907" s="484"/>
      <c r="F1907" s="484"/>
      <c r="G1907" s="484"/>
      <c r="H1907" s="484"/>
    </row>
    <row r="1908" spans="1:8">
      <c r="A1908" s="483" t="s">
        <v>6935</v>
      </c>
      <c r="E1908" s="484"/>
      <c r="F1908" s="484"/>
      <c r="G1908" s="484"/>
      <c r="H1908" s="484"/>
    </row>
    <row r="1909" spans="1:8">
      <c r="C1909" s="483">
        <v>40519</v>
      </c>
      <c r="H1909" s="483" t="s">
        <v>6936</v>
      </c>
    </row>
    <row r="1910" spans="1:8">
      <c r="E1910" s="329">
        <v>40</v>
      </c>
      <c r="F1910" s="329">
        <v>4404</v>
      </c>
      <c r="G1910" s="483" t="s">
        <v>6562</v>
      </c>
      <c r="H1910" s="483" t="s">
        <v>6937</v>
      </c>
    </row>
    <row r="1911" spans="1:8">
      <c r="E1911" s="329">
        <v>40</v>
      </c>
      <c r="F1911" s="329">
        <v>4364</v>
      </c>
      <c r="G1911" s="483" t="s">
        <v>6562</v>
      </c>
      <c r="H1911" s="483" t="s">
        <v>6840</v>
      </c>
    </row>
    <row r="1912" spans="1:8">
      <c r="E1912" s="329">
        <v>30</v>
      </c>
      <c r="F1912" s="329">
        <v>4334</v>
      </c>
      <c r="G1912" s="329" t="s">
        <v>6503</v>
      </c>
      <c r="H1912" s="483" t="s">
        <v>6938</v>
      </c>
    </row>
    <row r="1913" spans="1:8">
      <c r="E1913" s="329">
        <v>31</v>
      </c>
      <c r="F1913" s="329">
        <v>4303</v>
      </c>
      <c r="G1913" s="483" t="s">
        <v>6514</v>
      </c>
      <c r="H1913" s="483" t="s">
        <v>6939</v>
      </c>
    </row>
    <row r="1914" spans="1:8">
      <c r="E1914" s="329">
        <v>31</v>
      </c>
      <c r="F1914" s="329">
        <v>4272</v>
      </c>
      <c r="G1914" s="483" t="s">
        <v>6514</v>
      </c>
      <c r="H1914" s="483" t="s">
        <v>6939</v>
      </c>
    </row>
    <row r="1915" spans="1:8">
      <c r="E1915" s="483">
        <v>300</v>
      </c>
      <c r="F1915" s="329">
        <v>3972</v>
      </c>
      <c r="G1915" s="483" t="s">
        <v>6752</v>
      </c>
      <c r="H1915" s="483" t="s">
        <v>6201</v>
      </c>
    </row>
    <row r="1916" spans="1:8" s="329" customFormat="1">
      <c r="H1916" s="492" t="s">
        <v>6940</v>
      </c>
    </row>
    <row r="1917" spans="1:8">
      <c r="E1917" s="484"/>
      <c r="F1917" s="484"/>
      <c r="G1917" s="484"/>
      <c r="H1917" s="484"/>
    </row>
    <row r="1918" spans="1:8">
      <c r="A1918" s="483" t="s">
        <v>6941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6521</v>
      </c>
      <c r="H1919" s="483" t="s">
        <v>6942</v>
      </c>
    </row>
    <row r="1920" spans="1:8">
      <c r="E1920" s="484"/>
      <c r="F1920" s="484"/>
      <c r="G1920" s="484"/>
      <c r="H1920" s="484"/>
    </row>
    <row r="1921" spans="1:8">
      <c r="A1921" s="483" t="s">
        <v>6943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9" t="s">
        <v>6944</v>
      </c>
    </row>
    <row r="1923" spans="1:8">
      <c r="E1923" s="484"/>
      <c r="F1923" s="484"/>
      <c r="G1923" s="484"/>
      <c r="H1923" s="484"/>
    </row>
    <row r="1924" spans="1:8">
      <c r="A1924" s="483" t="s">
        <v>6945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6946</v>
      </c>
    </row>
    <row r="1926" spans="1:8" s="329" customFormat="1">
      <c r="E1926" s="329">
        <v>48</v>
      </c>
      <c r="F1926" s="329">
        <v>2765</v>
      </c>
      <c r="G1926" s="483" t="s">
        <v>6514</v>
      </c>
      <c r="H1926" s="483" t="s">
        <v>6947</v>
      </c>
    </row>
    <row r="1927" spans="1:8">
      <c r="E1927" s="329">
        <v>18</v>
      </c>
      <c r="F1927" s="329">
        <v>2747</v>
      </c>
      <c r="G1927" s="483" t="s">
        <v>6503</v>
      </c>
      <c r="H1927" s="483" t="s">
        <v>6948</v>
      </c>
    </row>
    <row r="1928" spans="1:8">
      <c r="E1928" s="484"/>
      <c r="F1928" s="484"/>
      <c r="G1928" s="484"/>
      <c r="H1928" s="484"/>
    </row>
    <row r="1929" spans="1:8">
      <c r="A1929" s="483" t="s">
        <v>6949</v>
      </c>
    </row>
    <row r="1930" spans="1:8">
      <c r="C1930" s="483">
        <v>17000</v>
      </c>
      <c r="H1930" s="483" t="s">
        <v>6950</v>
      </c>
    </row>
    <row r="1931" spans="1:8">
      <c r="E1931" s="483">
        <v>50</v>
      </c>
      <c r="F1931" s="329">
        <v>2697</v>
      </c>
      <c r="G1931" s="483" t="s">
        <v>6533</v>
      </c>
      <c r="H1931" s="483" t="s">
        <v>6951</v>
      </c>
    </row>
    <row r="1932" spans="1:8">
      <c r="H1932" s="489"/>
    </row>
    <row r="1933" spans="1:8">
      <c r="A1933" s="483" t="s">
        <v>6952</v>
      </c>
      <c r="E1933" s="484"/>
      <c r="F1933" s="484"/>
      <c r="G1933" s="484"/>
    </row>
    <row r="1934" spans="1:8">
      <c r="C1934" s="483">
        <v>22857</v>
      </c>
      <c r="H1934" s="483" t="s">
        <v>6930</v>
      </c>
    </row>
    <row r="1935" spans="1:8">
      <c r="C1935" s="483">
        <v>33248</v>
      </c>
      <c r="H1935" s="483" t="s">
        <v>6933</v>
      </c>
    </row>
    <row r="1936" spans="1:8">
      <c r="E1936" s="484"/>
      <c r="F1936" s="484"/>
      <c r="G1936" s="484"/>
      <c r="H1936" s="484" t="s">
        <v>6953</v>
      </c>
    </row>
    <row r="1937" spans="1:8">
      <c r="C1937" s="483">
        <v>2558</v>
      </c>
      <c r="H1937" s="483" t="s">
        <v>6954</v>
      </c>
    </row>
    <row r="1938" spans="1:8">
      <c r="E1938" s="484"/>
      <c r="F1938" s="484"/>
      <c r="G1938" s="484"/>
    </row>
    <row r="1939" spans="1:8">
      <c r="A1939" s="483" t="s">
        <v>6955</v>
      </c>
    </row>
    <row r="1940" spans="1:8">
      <c r="E1940" s="483">
        <v>200</v>
      </c>
      <c r="F1940" s="329">
        <v>2497</v>
      </c>
      <c r="G1940" s="483" t="s">
        <v>6550</v>
      </c>
      <c r="H1940" s="483" t="s">
        <v>6956</v>
      </c>
    </row>
    <row r="1941" spans="1:8">
      <c r="C1941" s="483">
        <v>15000</v>
      </c>
      <c r="H1941" s="483" t="s">
        <v>6933</v>
      </c>
    </row>
    <row r="1942" spans="1:8">
      <c r="E1942" s="484"/>
      <c r="F1942" s="484"/>
      <c r="G1942" s="484"/>
      <c r="H1942" s="484" t="s">
        <v>6957</v>
      </c>
    </row>
    <row r="1943" spans="1:8">
      <c r="E1943" s="484"/>
      <c r="F1943" s="484"/>
      <c r="G1943" s="484"/>
    </row>
    <row r="1944" spans="1:8">
      <c r="A1944" s="483" t="s">
        <v>6958</v>
      </c>
    </row>
    <row r="1945" spans="1:8">
      <c r="E1945" s="483">
        <v>45</v>
      </c>
      <c r="F1945" s="483">
        <v>2452</v>
      </c>
      <c r="G1945" s="483" t="s">
        <v>6533</v>
      </c>
      <c r="H1945" s="483" t="s">
        <v>6959</v>
      </c>
    </row>
    <row r="1947" spans="1:8">
      <c r="A1947" s="483" t="s">
        <v>6960</v>
      </c>
    </row>
    <row r="1948" spans="1:8">
      <c r="C1948" s="483">
        <v>28733</v>
      </c>
      <c r="H1948" s="483" t="s">
        <v>6961</v>
      </c>
    </row>
    <row r="1949" spans="1:8">
      <c r="C1949" s="483">
        <v>15000</v>
      </c>
      <c r="H1949" s="483" t="s">
        <v>6933</v>
      </c>
    </row>
    <row r="1950" spans="1:8">
      <c r="E1950" s="484"/>
      <c r="F1950" s="484"/>
      <c r="G1950" s="484"/>
      <c r="H1950" s="484" t="s">
        <v>6962</v>
      </c>
    </row>
    <row r="1951" spans="1:8">
      <c r="E1951" s="484"/>
      <c r="F1951" s="484"/>
      <c r="G1951" s="484"/>
      <c r="H1951" s="484"/>
    </row>
    <row r="1952" spans="1:8">
      <c r="A1952" s="483" t="s">
        <v>6960</v>
      </c>
    </row>
    <row r="1953" spans="1:8">
      <c r="E1953" s="329">
        <v>209</v>
      </c>
      <c r="F1953" s="329">
        <v>2243</v>
      </c>
      <c r="G1953" s="329" t="s">
        <v>6527</v>
      </c>
      <c r="H1953" s="483" t="s">
        <v>6963</v>
      </c>
    </row>
    <row r="1954" spans="1:8" s="329" customFormat="1">
      <c r="E1954" s="329">
        <v>1205</v>
      </c>
      <c r="F1954" s="329">
        <v>1038</v>
      </c>
      <c r="G1954" s="483" t="s">
        <v>6521</v>
      </c>
      <c r="H1954" s="483" t="s">
        <v>6964</v>
      </c>
    </row>
    <row r="1955" spans="1:8">
      <c r="E1955" s="484"/>
      <c r="F1955" s="484"/>
      <c r="G1955" s="484"/>
    </row>
    <row r="1956" spans="1:8">
      <c r="A1956" s="483" t="s">
        <v>6965</v>
      </c>
    </row>
    <row r="1957" spans="1:8">
      <c r="E1957" s="483">
        <v>35</v>
      </c>
      <c r="F1957" s="483">
        <v>1003</v>
      </c>
      <c r="G1957" s="483" t="s">
        <v>6533</v>
      </c>
      <c r="H1957" s="483" t="s">
        <v>6966</v>
      </c>
    </row>
    <row r="1958" spans="1:8">
      <c r="D1958" s="483">
        <v>5000</v>
      </c>
      <c r="E1958" s="484"/>
      <c r="F1958" s="329">
        <v>6003</v>
      </c>
      <c r="G1958" s="484"/>
      <c r="H1958" s="483" t="s">
        <v>5912</v>
      </c>
    </row>
    <row r="1959" spans="1:8">
      <c r="E1959" s="484"/>
      <c r="F1959" s="484"/>
      <c r="G1959" s="484"/>
      <c r="H1959" s="484"/>
    </row>
    <row r="1960" spans="1:8">
      <c r="A1960" s="483" t="s">
        <v>6967</v>
      </c>
    </row>
    <row r="1961" spans="1:8">
      <c r="C1961" s="483">
        <v>17000</v>
      </c>
      <c r="H1961" s="483" t="s">
        <v>6968</v>
      </c>
    </row>
    <row r="1962" spans="1:8">
      <c r="E1962" s="329">
        <v>100</v>
      </c>
      <c r="F1962" s="329">
        <v>5903</v>
      </c>
      <c r="G1962" s="483" t="s">
        <v>6514</v>
      </c>
      <c r="H1962" s="483" t="s">
        <v>6969</v>
      </c>
    </row>
    <row r="1963" spans="1:8">
      <c r="H1963" s="489"/>
    </row>
    <row r="1964" spans="1:8">
      <c r="A1964" s="483" t="s">
        <v>6970</v>
      </c>
      <c r="E1964" s="484"/>
      <c r="F1964" s="484"/>
      <c r="G1964" s="484"/>
    </row>
    <row r="1965" spans="1:8">
      <c r="C1965" s="483">
        <v>22857</v>
      </c>
      <c r="H1965" s="483" t="s">
        <v>6971</v>
      </c>
    </row>
    <row r="1966" spans="1:8">
      <c r="C1966" s="483">
        <v>36500</v>
      </c>
      <c r="H1966" s="483" t="s">
        <v>6972</v>
      </c>
    </row>
    <row r="1967" spans="1:8">
      <c r="C1967" s="483">
        <v>63248</v>
      </c>
      <c r="H1967" s="483" t="s">
        <v>6973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6974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6514</v>
      </c>
      <c r="H1971" s="483" t="s">
        <v>6975</v>
      </c>
    </row>
    <row r="1972" spans="1:8">
      <c r="E1972" s="329">
        <v>90</v>
      </c>
      <c r="F1972" s="329">
        <v>5713</v>
      </c>
      <c r="G1972" s="483" t="s">
        <v>6514</v>
      </c>
      <c r="H1972" s="483" t="s">
        <v>6975</v>
      </c>
    </row>
    <row r="1974" spans="1:8">
      <c r="A1974" s="483" t="s">
        <v>6976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6533</v>
      </c>
      <c r="H1975" s="483" t="s">
        <v>6977</v>
      </c>
    </row>
    <row r="1976" spans="1:8">
      <c r="E1976" s="483">
        <v>45</v>
      </c>
      <c r="F1976" s="483">
        <v>5168</v>
      </c>
      <c r="G1976" s="483" t="s">
        <v>6533</v>
      </c>
      <c r="H1976" s="483" t="s">
        <v>6978</v>
      </c>
    </row>
    <row r="1977" spans="1:8" s="329" customFormat="1">
      <c r="E1977" s="329">
        <v>32</v>
      </c>
      <c r="F1977" s="329">
        <v>5136</v>
      </c>
      <c r="G1977" s="483" t="s">
        <v>6514</v>
      </c>
      <c r="H1977" s="483" t="s">
        <v>6947</v>
      </c>
    </row>
    <row r="1978" spans="1:8">
      <c r="A1978" s="483" t="s">
        <v>6979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6514</v>
      </c>
      <c r="H1979" s="483" t="s">
        <v>6980</v>
      </c>
    </row>
    <row r="1980" spans="1:8">
      <c r="E1980" s="329">
        <v>70</v>
      </c>
      <c r="F1980" s="329">
        <v>5031</v>
      </c>
      <c r="G1980" s="483" t="s">
        <v>6514</v>
      </c>
      <c r="H1980" s="483" t="s">
        <v>6981</v>
      </c>
    </row>
    <row r="1981" spans="1:8">
      <c r="E1981" s="329">
        <v>300</v>
      </c>
      <c r="F1981" s="329">
        <v>4731</v>
      </c>
      <c r="G1981" s="483" t="s">
        <v>6514</v>
      </c>
      <c r="H1981" s="483" t="s">
        <v>6981</v>
      </c>
    </row>
    <row r="1982" spans="1:8">
      <c r="E1982" s="484"/>
      <c r="F1982" s="484"/>
      <c r="G1982" s="484"/>
      <c r="H1982" s="484"/>
    </row>
    <row r="1983" spans="1:8">
      <c r="A1983" s="483" t="s">
        <v>6982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6521</v>
      </c>
      <c r="H1984" s="483" t="s">
        <v>6983</v>
      </c>
    </row>
    <row r="1986" spans="1:8">
      <c r="A1986" s="483" t="s">
        <v>6984</v>
      </c>
    </row>
    <row r="1987" spans="1:8">
      <c r="E1987" s="483">
        <v>100</v>
      </c>
      <c r="F1987" s="483">
        <v>3426</v>
      </c>
      <c r="G1987" s="483" t="s">
        <v>6514</v>
      </c>
      <c r="H1987" s="483" t="s">
        <v>6985</v>
      </c>
    </row>
    <row r="1989" spans="1:8">
      <c r="A1989" s="483" t="s">
        <v>6986</v>
      </c>
    </row>
    <row r="1990" spans="1:8">
      <c r="E1990" s="483">
        <v>95</v>
      </c>
      <c r="F1990" s="483">
        <v>3331</v>
      </c>
      <c r="G1990" s="483" t="s">
        <v>6533</v>
      </c>
      <c r="H1990" s="483" t="s">
        <v>6987</v>
      </c>
    </row>
    <row r="1992" spans="1:8">
      <c r="A1992" s="483" t="s">
        <v>6988</v>
      </c>
    </row>
    <row r="1993" spans="1:8">
      <c r="E1993" s="483">
        <v>100</v>
      </c>
      <c r="F1993" s="483">
        <v>3231</v>
      </c>
      <c r="G1993" s="483" t="s">
        <v>6514</v>
      </c>
      <c r="H1993" s="483" t="s">
        <v>6989</v>
      </c>
    </row>
    <row r="1994" spans="1:8">
      <c r="E1994" s="484"/>
      <c r="F1994" s="484"/>
      <c r="G1994" s="484"/>
      <c r="H1994" s="484"/>
    </row>
    <row r="1995" spans="1:8">
      <c r="A1995" s="483" t="s">
        <v>6990</v>
      </c>
    </row>
    <row r="1996" spans="1:8">
      <c r="C1996" s="483">
        <v>17000</v>
      </c>
      <c r="H1996" s="483" t="s">
        <v>6991</v>
      </c>
    </row>
    <row r="1997" spans="1:8">
      <c r="C1997" s="483">
        <v>24968</v>
      </c>
      <c r="H1997" s="483" t="s">
        <v>6992</v>
      </c>
    </row>
    <row r="1998" spans="1:8">
      <c r="E1998" s="484"/>
      <c r="F1998" s="484"/>
      <c r="G1998" s="484"/>
    </row>
    <row r="1999" spans="1:8">
      <c r="A1999" s="483" t="s">
        <v>6993</v>
      </c>
    </row>
    <row r="2000" spans="1:8" ht="49.5">
      <c r="C2000" s="483">
        <v>39000</v>
      </c>
      <c r="H2000" s="489" t="s">
        <v>6994</v>
      </c>
    </row>
    <row r="2001" spans="1:8">
      <c r="H2001" s="489"/>
    </row>
    <row r="2002" spans="1:8">
      <c r="A2002" s="483" t="s">
        <v>6995</v>
      </c>
      <c r="E2002" s="484"/>
      <c r="F2002" s="484"/>
      <c r="G2002" s="484"/>
    </row>
    <row r="2003" spans="1:8">
      <c r="C2003" s="483">
        <v>22827</v>
      </c>
      <c r="H2003" s="483" t="s">
        <v>6996</v>
      </c>
    </row>
    <row r="2004" spans="1:8">
      <c r="C2004" s="483">
        <v>22000</v>
      </c>
      <c r="H2004" s="483" t="s">
        <v>6997</v>
      </c>
    </row>
    <row r="2005" spans="1:8">
      <c r="C2005" s="483">
        <v>33248</v>
      </c>
      <c r="H2005" s="483" t="s">
        <v>6998</v>
      </c>
    </row>
    <row r="2006" spans="1:8">
      <c r="E2006" s="483">
        <v>100</v>
      </c>
      <c r="F2006" s="483">
        <v>3131</v>
      </c>
      <c r="G2006" s="483" t="s">
        <v>6514</v>
      </c>
      <c r="H2006" s="483" t="s">
        <v>6999</v>
      </c>
    </row>
    <row r="2007" spans="1:8">
      <c r="H2007" s="489"/>
    </row>
    <row r="2008" spans="1:8">
      <c r="A2008" s="483" t="s">
        <v>7000</v>
      </c>
      <c r="E2008" s="484"/>
      <c r="F2008" s="484"/>
      <c r="G2008" s="484"/>
    </row>
    <row r="2009" spans="1:8">
      <c r="C2009" s="483">
        <v>30000</v>
      </c>
      <c r="H2009" s="483" t="s">
        <v>7001</v>
      </c>
    </row>
    <row r="2010" spans="1:8">
      <c r="C2010" s="483">
        <v>11877</v>
      </c>
      <c r="H2010" s="483" t="s">
        <v>7002</v>
      </c>
    </row>
    <row r="2011" spans="1:8">
      <c r="E2011" s="484"/>
      <c r="F2011" s="484"/>
      <c r="G2011" s="484"/>
      <c r="H2011" s="484"/>
    </row>
    <row r="2012" spans="1:8">
      <c r="A2012" s="483" t="s">
        <v>7003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9" t="s">
        <v>7004</v>
      </c>
    </row>
    <row r="2014" spans="1:8">
      <c r="E2014" s="484"/>
      <c r="F2014" s="484"/>
      <c r="G2014" s="484"/>
      <c r="H2014" s="484"/>
    </row>
    <row r="2015" spans="1:8">
      <c r="A2015" s="483" t="s">
        <v>7005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6562</v>
      </c>
      <c r="H2016" s="483" t="s">
        <v>7006</v>
      </c>
    </row>
    <row r="2017" spans="1:8">
      <c r="E2017" s="484"/>
      <c r="F2017" s="484"/>
      <c r="G2017" s="484"/>
      <c r="H2017" s="484"/>
    </row>
    <row r="2018" spans="1:8">
      <c r="A2018" s="483" t="s">
        <v>7007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6503</v>
      </c>
      <c r="H2019" s="483" t="s">
        <v>5935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7008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6521</v>
      </c>
      <c r="H2023" s="483" t="s">
        <v>7009</v>
      </c>
    </row>
    <row r="2024" spans="1:8">
      <c r="E2024" s="484"/>
      <c r="F2024" s="484"/>
      <c r="G2024" s="484"/>
      <c r="H2024" s="484"/>
    </row>
    <row r="2025" spans="1:8">
      <c r="A2025" s="483" t="s">
        <v>7010</v>
      </c>
    </row>
    <row r="2026" spans="1:8">
      <c r="E2026" s="329">
        <v>209</v>
      </c>
      <c r="F2026" s="329">
        <v>1497</v>
      </c>
      <c r="G2026" s="329" t="s">
        <v>6527</v>
      </c>
      <c r="H2026" s="483" t="s">
        <v>7011</v>
      </c>
    </row>
    <row r="2027" spans="1:8">
      <c r="E2027" s="484"/>
      <c r="F2027" s="484"/>
      <c r="G2027" s="484"/>
      <c r="H2027" s="484"/>
    </row>
    <row r="2028" spans="1:8">
      <c r="A2028" s="483" t="s">
        <v>7012</v>
      </c>
    </row>
    <row r="2029" spans="1:8">
      <c r="C2029" s="483">
        <v>17000</v>
      </c>
      <c r="H2029" s="483" t="s">
        <v>7013</v>
      </c>
    </row>
    <row r="2030" spans="1:8">
      <c r="E2030" s="484"/>
      <c r="F2030" s="484"/>
      <c r="G2030" s="484"/>
      <c r="H2030" s="484"/>
    </row>
    <row r="2031" spans="1:8">
      <c r="A2031" s="483" t="s">
        <v>7014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7015</v>
      </c>
    </row>
    <row r="2033" spans="1:8">
      <c r="C2033" s="483">
        <v>63248</v>
      </c>
      <c r="H2033" s="483" t="s">
        <v>7016</v>
      </c>
    </row>
    <row r="2034" spans="1:8">
      <c r="E2034" s="483">
        <v>250</v>
      </c>
      <c r="F2034" s="483">
        <v>1247</v>
      </c>
      <c r="G2034" s="483" t="s">
        <v>6503</v>
      </c>
      <c r="H2034" s="483" t="s">
        <v>7017</v>
      </c>
    </row>
    <row r="2035" spans="1:8">
      <c r="E2035" s="484"/>
      <c r="F2035" s="484"/>
      <c r="G2035" s="484"/>
      <c r="H2035" s="484"/>
    </row>
    <row r="2036" spans="1:8">
      <c r="A2036" s="483" t="s">
        <v>7018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6514</v>
      </c>
      <c r="H2037" s="483" t="s">
        <v>7019</v>
      </c>
    </row>
    <row r="2039" spans="1:8">
      <c r="A2039" s="483" t="s">
        <v>7020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6533</v>
      </c>
      <c r="H2040" s="483" t="s">
        <v>7021</v>
      </c>
    </row>
    <row r="2041" spans="1:8">
      <c r="E2041" s="484"/>
      <c r="F2041" s="484"/>
      <c r="G2041" s="484"/>
      <c r="H2041" s="492" t="s">
        <v>6940</v>
      </c>
    </row>
    <row r="2043" spans="1:8">
      <c r="A2043" s="483" t="s">
        <v>7022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5912</v>
      </c>
    </row>
    <row r="2046" spans="1:8">
      <c r="A2046" s="483" t="s">
        <v>7023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6514</v>
      </c>
      <c r="H2047" s="483" t="s">
        <v>7024</v>
      </c>
    </row>
    <row r="2048" spans="1:8">
      <c r="E2048" s="329">
        <v>235</v>
      </c>
      <c r="F2048" s="329">
        <v>5665</v>
      </c>
      <c r="G2048" s="483" t="s">
        <v>6514</v>
      </c>
      <c r="H2048" s="483" t="s">
        <v>7024</v>
      </c>
    </row>
    <row r="2050" spans="1:8">
      <c r="A2050" s="483" t="s">
        <v>7025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6533</v>
      </c>
      <c r="H2051" s="483" t="s">
        <v>7026</v>
      </c>
    </row>
    <row r="2053" spans="1:8">
      <c r="A2053" s="483" t="s">
        <v>7027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6533</v>
      </c>
      <c r="H2054" s="483" t="s">
        <v>7028</v>
      </c>
    </row>
    <row r="2056" spans="1:8">
      <c r="A2056" s="483" t="s">
        <v>7029</v>
      </c>
      <c r="E2056" s="484"/>
      <c r="F2056" s="484"/>
      <c r="G2056" s="484"/>
    </row>
    <row r="2057" spans="1:8">
      <c r="C2057" s="483">
        <v>27091</v>
      </c>
      <c r="H2057" s="483" t="s">
        <v>7030</v>
      </c>
    </row>
    <row r="2058" spans="1:8">
      <c r="E2058" s="483">
        <v>18</v>
      </c>
      <c r="F2058" s="483">
        <v>5580</v>
      </c>
      <c r="G2058" s="483" t="s">
        <v>6503</v>
      </c>
      <c r="H2058" s="483" t="s">
        <v>7031</v>
      </c>
    </row>
    <row r="2060" spans="1:8">
      <c r="A2060" s="483" t="s">
        <v>7032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6514</v>
      </c>
      <c r="H2061" s="483" t="s">
        <v>7033</v>
      </c>
    </row>
    <row r="2062" spans="1:8">
      <c r="E2062" s="329">
        <v>355</v>
      </c>
      <c r="F2062" s="329">
        <v>4845</v>
      </c>
      <c r="G2062" s="483" t="s">
        <v>6514</v>
      </c>
      <c r="H2062" s="483" t="s">
        <v>7033</v>
      </c>
    </row>
    <row r="2063" spans="1:8">
      <c r="E2063" s="484"/>
      <c r="F2063" s="484"/>
      <c r="G2063" s="484"/>
      <c r="H2063" s="484"/>
    </row>
    <row r="2064" spans="1:8">
      <c r="A2064" s="483" t="s">
        <v>7034</v>
      </c>
    </row>
    <row r="2065" spans="1:8">
      <c r="C2065" s="483">
        <v>17000</v>
      </c>
      <c r="H2065" s="483" t="s">
        <v>7035</v>
      </c>
    </row>
    <row r="2066" spans="1:8">
      <c r="E2066" s="484"/>
      <c r="F2066" s="484"/>
      <c r="G2066" s="484"/>
      <c r="H2066" s="484"/>
    </row>
    <row r="2067" spans="1:8">
      <c r="A2067" s="483" t="s">
        <v>7036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9" t="s">
        <v>7037</v>
      </c>
    </row>
    <row r="2069" spans="1:8">
      <c r="E2069" s="484"/>
      <c r="F2069" s="484"/>
      <c r="G2069" s="484"/>
      <c r="H2069" s="484"/>
    </row>
    <row r="2070" spans="1:8" s="499" customFormat="1">
      <c r="A2070" s="499" t="s">
        <v>7038</v>
      </c>
    </row>
    <row r="2071" spans="1:8" s="499" customFormat="1">
      <c r="E2071" s="499">
        <v>47</v>
      </c>
      <c r="F2071" s="499">
        <v>4798</v>
      </c>
      <c r="G2071" s="499" t="s">
        <v>6514</v>
      </c>
      <c r="H2071" s="499" t="s">
        <v>7039</v>
      </c>
    </row>
    <row r="2073" spans="1:8">
      <c r="A2073" s="483" t="s">
        <v>7040</v>
      </c>
      <c r="E2073" s="484"/>
      <c r="F2073" s="484"/>
      <c r="G2073" s="484"/>
    </row>
    <row r="2074" spans="1:8">
      <c r="C2074" s="483">
        <v>22827</v>
      </c>
      <c r="H2074" s="483" t="s">
        <v>7041</v>
      </c>
    </row>
    <row r="2075" spans="1:8">
      <c r="C2075" s="483">
        <v>48800</v>
      </c>
      <c r="H2075" s="483" t="s">
        <v>7042</v>
      </c>
    </row>
    <row r="2076" spans="1:8">
      <c r="C2076" s="483">
        <v>63248</v>
      </c>
      <c r="H2076" s="483" t="s">
        <v>7043</v>
      </c>
    </row>
    <row r="2077" spans="1:8">
      <c r="E2077" s="484"/>
      <c r="F2077" s="484"/>
      <c r="G2077" s="484"/>
      <c r="H2077" s="484"/>
    </row>
    <row r="2078" spans="1:8" s="499" customFormat="1">
      <c r="A2078" s="499" t="s">
        <v>7044</v>
      </c>
    </row>
    <row r="2079" spans="1:8" s="499" customFormat="1">
      <c r="E2079" s="499">
        <v>200</v>
      </c>
      <c r="F2079" s="499">
        <v>4598</v>
      </c>
      <c r="G2079" s="499" t="s">
        <v>6752</v>
      </c>
      <c r="H2079" s="499" t="s">
        <v>7045</v>
      </c>
    </row>
    <row r="2080" spans="1:8">
      <c r="E2080" s="483">
        <v>45</v>
      </c>
      <c r="F2080" s="483">
        <v>4553</v>
      </c>
      <c r="G2080" s="483" t="s">
        <v>6533</v>
      </c>
      <c r="H2080" s="483" t="s">
        <v>7046</v>
      </c>
    </row>
    <row r="2081" spans="1:8">
      <c r="E2081" s="483">
        <v>1205</v>
      </c>
      <c r="F2081" s="483">
        <v>3348</v>
      </c>
      <c r="G2081" s="483" t="s">
        <v>6521</v>
      </c>
      <c r="H2081" s="483" t="s">
        <v>7047</v>
      </c>
    </row>
    <row r="2083" spans="1:8">
      <c r="A2083" s="483" t="s">
        <v>7048</v>
      </c>
    </row>
    <row r="2084" spans="1:8">
      <c r="C2084" s="483">
        <v>22819</v>
      </c>
      <c r="H2084" s="483" t="s">
        <v>7049</v>
      </c>
    </row>
    <row r="2085" spans="1:8">
      <c r="E2085" s="484"/>
      <c r="F2085" s="484"/>
      <c r="G2085" s="484"/>
      <c r="H2085" s="484"/>
    </row>
    <row r="2086" spans="1:8">
      <c r="A2086" s="483" t="s">
        <v>7050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6503</v>
      </c>
      <c r="H2087" s="483" t="s">
        <v>7051</v>
      </c>
    </row>
    <row r="2088" spans="1:8">
      <c r="E2088" s="483">
        <v>200</v>
      </c>
      <c r="F2088" s="483">
        <v>3098</v>
      </c>
      <c r="G2088" s="483" t="s">
        <v>6514</v>
      </c>
      <c r="H2088" s="483" t="s">
        <v>6985</v>
      </c>
    </row>
    <row r="2090" spans="1:8">
      <c r="A2090" s="483" t="s">
        <v>7052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6514</v>
      </c>
      <c r="H2091" s="483" t="s">
        <v>7053</v>
      </c>
    </row>
    <row r="2092" spans="1:8">
      <c r="E2092" s="329">
        <v>160</v>
      </c>
      <c r="F2092" s="329">
        <v>2763</v>
      </c>
      <c r="G2092" s="483" t="s">
        <v>6514</v>
      </c>
      <c r="H2092" s="483" t="s">
        <v>7053</v>
      </c>
    </row>
    <row r="2094" spans="1:8">
      <c r="A2094" s="483" t="s">
        <v>7054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6514</v>
      </c>
      <c r="H2095" s="483" t="s">
        <v>7055</v>
      </c>
    </row>
    <row r="2096" spans="1:8">
      <c r="E2096" s="329">
        <v>325</v>
      </c>
      <c r="F2096" s="329">
        <v>2063</v>
      </c>
      <c r="G2096" s="483" t="s">
        <v>6514</v>
      </c>
      <c r="H2096" s="483" t="s">
        <v>7055</v>
      </c>
    </row>
    <row r="2098" spans="1:8">
      <c r="A2098" s="483" t="s">
        <v>7056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6562</v>
      </c>
      <c r="H2099" s="483" t="s">
        <v>5850</v>
      </c>
    </row>
    <row r="2100" spans="1:8">
      <c r="E2100" s="329">
        <v>40</v>
      </c>
      <c r="F2100" s="329">
        <v>1906</v>
      </c>
      <c r="G2100" s="483" t="s">
        <v>6562</v>
      </c>
      <c r="H2100" s="483" t="s">
        <v>6840</v>
      </c>
    </row>
    <row r="2102" spans="1:8">
      <c r="A2102" s="483" t="s">
        <v>7057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6562</v>
      </c>
      <c r="H2103" s="483" t="s">
        <v>5850</v>
      </c>
    </row>
    <row r="2104" spans="1:8">
      <c r="E2104" s="329">
        <v>110</v>
      </c>
      <c r="F2104" s="329">
        <v>1671</v>
      </c>
      <c r="G2104" s="483" t="s">
        <v>6562</v>
      </c>
      <c r="H2104" s="483" t="s">
        <v>6840</v>
      </c>
    </row>
    <row r="2105" spans="1:8">
      <c r="E2105" s="483">
        <v>1205</v>
      </c>
      <c r="F2105" s="483">
        <v>466</v>
      </c>
      <c r="G2105" s="483" t="s">
        <v>6521</v>
      </c>
      <c r="H2105" s="483" t="s">
        <v>7058</v>
      </c>
    </row>
    <row r="2106" spans="1:8">
      <c r="D2106" s="483">
        <v>5000</v>
      </c>
      <c r="E2106" s="329"/>
      <c r="F2106" s="329">
        <v>5466</v>
      </c>
      <c r="H2106" s="483" t="s">
        <v>5912</v>
      </c>
    </row>
    <row r="2108" spans="1:8">
      <c r="A2108" s="483" t="s">
        <v>7059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6514</v>
      </c>
      <c r="H2109" s="483" t="s">
        <v>7060</v>
      </c>
    </row>
    <row r="2110" spans="1:8">
      <c r="E2110" s="329">
        <v>160</v>
      </c>
      <c r="F2110" s="329">
        <v>5235</v>
      </c>
      <c r="G2110" s="483" t="s">
        <v>6514</v>
      </c>
      <c r="H2110" s="483" t="s">
        <v>7061</v>
      </c>
    </row>
    <row r="2111" spans="1:8">
      <c r="E2111" s="329">
        <v>160</v>
      </c>
      <c r="F2111" s="329">
        <v>5075</v>
      </c>
      <c r="G2111" s="483" t="s">
        <v>6514</v>
      </c>
      <c r="H2111" s="483" t="s">
        <v>7061</v>
      </c>
    </row>
    <row r="2112" spans="1:8">
      <c r="E2112" s="329">
        <v>71</v>
      </c>
      <c r="F2112" s="329">
        <v>5004</v>
      </c>
      <c r="G2112" s="483" t="s">
        <v>6514</v>
      </c>
      <c r="H2112" s="483" t="s">
        <v>7060</v>
      </c>
    </row>
    <row r="2113" spans="1:8">
      <c r="E2113" s="329">
        <v>188</v>
      </c>
      <c r="F2113" s="329">
        <v>4816</v>
      </c>
      <c r="G2113" s="329" t="s">
        <v>6527</v>
      </c>
      <c r="H2113" s="483" t="s">
        <v>7062</v>
      </c>
    </row>
    <row r="2115" spans="1:8">
      <c r="A2115" s="483" t="s">
        <v>7063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6514</v>
      </c>
      <c r="H2116" s="483" t="s">
        <v>7064</v>
      </c>
    </row>
    <row r="2117" spans="1:8">
      <c r="E2117" s="329">
        <v>70</v>
      </c>
      <c r="F2117" s="329">
        <v>4516</v>
      </c>
      <c r="G2117" s="483" t="s">
        <v>6514</v>
      </c>
      <c r="H2117" s="483" t="s">
        <v>7064</v>
      </c>
    </row>
    <row r="2118" spans="1:8">
      <c r="E2118" s="329">
        <v>20</v>
      </c>
      <c r="F2118" s="329">
        <v>4496</v>
      </c>
      <c r="G2118" s="483" t="s">
        <v>6514</v>
      </c>
      <c r="H2118" s="483" t="s">
        <v>7064</v>
      </c>
    </row>
    <row r="2119" spans="1:8">
      <c r="E2119" s="329">
        <v>32</v>
      </c>
      <c r="F2119" s="329">
        <v>4464</v>
      </c>
      <c r="G2119" s="483" t="s">
        <v>6514</v>
      </c>
      <c r="H2119" s="483" t="s">
        <v>7065</v>
      </c>
    </row>
    <row r="2120" spans="1:8">
      <c r="E2120" s="329">
        <v>43</v>
      </c>
      <c r="F2120" s="329">
        <v>4421</v>
      </c>
      <c r="G2120" s="483" t="s">
        <v>6550</v>
      </c>
      <c r="H2120" s="483" t="s">
        <v>7066</v>
      </c>
    </row>
    <row r="2121" spans="1:8">
      <c r="E2121" s="484"/>
      <c r="F2121" s="484"/>
      <c r="G2121" s="484"/>
      <c r="H2121" s="484"/>
    </row>
    <row r="2122" spans="1:8">
      <c r="A2122" s="483" t="s">
        <v>7067</v>
      </c>
    </row>
    <row r="2123" spans="1:8">
      <c r="C2123" s="483">
        <v>17000</v>
      </c>
      <c r="H2123" s="483" t="s">
        <v>7068</v>
      </c>
    </row>
    <row r="2125" spans="1:8">
      <c r="A2125" s="483" t="s">
        <v>7069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6514</v>
      </c>
      <c r="H2126" s="483" t="s">
        <v>7070</v>
      </c>
    </row>
    <row r="2127" spans="1:8">
      <c r="E2127" s="329">
        <v>90</v>
      </c>
      <c r="F2127" s="329">
        <v>4261</v>
      </c>
      <c r="G2127" s="483" t="s">
        <v>6514</v>
      </c>
      <c r="H2127" s="483" t="s">
        <v>7071</v>
      </c>
    </row>
    <row r="2128" spans="1:8">
      <c r="E2128" s="329">
        <v>20</v>
      </c>
      <c r="F2128" s="329">
        <v>4241</v>
      </c>
      <c r="G2128" s="483" t="s">
        <v>6514</v>
      </c>
      <c r="H2128" s="483" t="s">
        <v>7072</v>
      </c>
    </row>
    <row r="2130" spans="1:8">
      <c r="A2130" s="483" t="s">
        <v>7073</v>
      </c>
      <c r="E2130" s="484"/>
      <c r="F2130" s="484"/>
      <c r="G2130" s="484"/>
    </row>
    <row r="2131" spans="1:8">
      <c r="C2131" s="483">
        <v>22827</v>
      </c>
      <c r="H2131" s="483" t="s">
        <v>7074</v>
      </c>
    </row>
    <row r="2132" spans="1:8">
      <c r="C2132" s="483">
        <v>25500</v>
      </c>
      <c r="H2132" s="483" t="s">
        <v>7075</v>
      </c>
    </row>
    <row r="2133" spans="1:8">
      <c r="C2133" s="483">
        <v>63248</v>
      </c>
      <c r="H2133" s="483" t="s">
        <v>7076</v>
      </c>
    </row>
    <row r="2134" spans="1:8">
      <c r="E2134" s="329">
        <v>20</v>
      </c>
      <c r="F2134" s="329">
        <v>4221</v>
      </c>
      <c r="G2134" s="483" t="s">
        <v>7077</v>
      </c>
      <c r="H2134" s="483" t="s">
        <v>7078</v>
      </c>
    </row>
    <row r="2135" spans="1:8">
      <c r="E2135" s="329">
        <v>95</v>
      </c>
      <c r="F2135" s="329">
        <v>4126</v>
      </c>
      <c r="G2135" s="483" t="s">
        <v>7077</v>
      </c>
      <c r="H2135" s="483" t="s">
        <v>7079</v>
      </c>
    </row>
    <row r="2136" spans="1:8">
      <c r="E2136" s="329">
        <v>70</v>
      </c>
      <c r="F2136" s="329">
        <v>4056</v>
      </c>
      <c r="G2136" s="483" t="s">
        <v>7077</v>
      </c>
      <c r="H2136" s="483" t="s">
        <v>7079</v>
      </c>
    </row>
    <row r="2137" spans="1:8">
      <c r="E2137" s="329">
        <v>20</v>
      </c>
      <c r="F2137" s="329">
        <v>4036</v>
      </c>
      <c r="G2137" s="483" t="s">
        <v>7077</v>
      </c>
      <c r="H2137" s="483" t="s">
        <v>7080</v>
      </c>
    </row>
    <row r="2139" spans="1:8">
      <c r="A2139" s="483" t="s">
        <v>7081</v>
      </c>
      <c r="E2139" s="484"/>
      <c r="F2139" s="484"/>
      <c r="G2139" s="484"/>
    </row>
    <row r="2140" spans="1:8">
      <c r="C2140" s="483">
        <v>28287</v>
      </c>
      <c r="H2140" s="483" t="s">
        <v>7082</v>
      </c>
    </row>
    <row r="2141" spans="1:8">
      <c r="E2141" s="484"/>
      <c r="F2141" s="484"/>
      <c r="G2141" s="484"/>
      <c r="H2141" s="484"/>
    </row>
    <row r="2142" spans="1:8" s="499" customFormat="1">
      <c r="A2142" s="499" t="s">
        <v>7083</v>
      </c>
    </row>
    <row r="2143" spans="1:8">
      <c r="E2143" s="483">
        <v>35</v>
      </c>
      <c r="F2143" s="483">
        <v>4001</v>
      </c>
      <c r="G2143" s="483" t="s">
        <v>7084</v>
      </c>
      <c r="H2143" s="483" t="s">
        <v>7085</v>
      </c>
    </row>
    <row r="2144" spans="1:8">
      <c r="E2144" s="484"/>
      <c r="F2144" s="484"/>
      <c r="G2144" s="484"/>
      <c r="H2144" s="484"/>
    </row>
    <row r="2145" spans="1:8" s="499" customFormat="1">
      <c r="A2145" s="499" t="s">
        <v>7086</v>
      </c>
    </row>
    <row r="2146" spans="1:8">
      <c r="E2146" s="483">
        <v>100</v>
      </c>
      <c r="F2146" s="483">
        <v>3901</v>
      </c>
      <c r="G2146" s="483" t="s">
        <v>7084</v>
      </c>
      <c r="H2146" s="483" t="s">
        <v>7087</v>
      </c>
    </row>
    <row r="2148" spans="1:8">
      <c r="A2148" s="483" t="s">
        <v>7088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7089</v>
      </c>
      <c r="H2149" s="483" t="s">
        <v>7090</v>
      </c>
    </row>
    <row r="2150" spans="1:8">
      <c r="E2150" s="484"/>
      <c r="F2150" s="484"/>
      <c r="G2150" s="484"/>
      <c r="H2150" s="484"/>
    </row>
    <row r="2151" spans="1:8" s="499" customFormat="1">
      <c r="A2151" s="499" t="s">
        <v>7091</v>
      </c>
    </row>
    <row r="2152" spans="1:8">
      <c r="E2152" s="483">
        <v>60</v>
      </c>
      <c r="F2152" s="483">
        <v>3731</v>
      </c>
      <c r="G2152" s="483" t="s">
        <v>7084</v>
      </c>
      <c r="H2152" s="483" t="s">
        <v>7092</v>
      </c>
    </row>
    <row r="2154" spans="1:8">
      <c r="A2154" s="483" t="s">
        <v>7093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7077</v>
      </c>
      <c r="H2155" s="483" t="s">
        <v>7094</v>
      </c>
    </row>
    <row r="2156" spans="1:8">
      <c r="E2156" s="329">
        <v>140</v>
      </c>
      <c r="F2156" s="329">
        <v>3461</v>
      </c>
      <c r="G2156" s="483" t="s">
        <v>7077</v>
      </c>
      <c r="H2156" s="483" t="s">
        <v>7094</v>
      </c>
    </row>
    <row r="2158" spans="1:8">
      <c r="A2158" s="483" t="s">
        <v>7095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7096</v>
      </c>
      <c r="H2159" s="483" t="s">
        <v>7097</v>
      </c>
    </row>
    <row r="2160" spans="1:8">
      <c r="C2160" s="483">
        <v>20030</v>
      </c>
      <c r="E2160" s="484"/>
      <c r="F2160" s="484"/>
      <c r="G2160" s="484"/>
      <c r="H2160" s="329" t="s">
        <v>7098</v>
      </c>
    </row>
    <row r="2161" spans="1:8">
      <c r="E2161" s="484"/>
      <c r="F2161" s="484"/>
      <c r="G2161" s="484"/>
      <c r="H2161" s="329"/>
    </row>
    <row r="2162" spans="1:8">
      <c r="A2162" s="483" t="s">
        <v>7099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7100</v>
      </c>
    </row>
    <row r="2164" spans="1:8">
      <c r="E2164" s="484"/>
      <c r="F2164" s="484"/>
      <c r="G2164" s="484"/>
      <c r="H2164" s="329"/>
    </row>
    <row r="2165" spans="1:8">
      <c r="A2165" s="483" t="s">
        <v>7101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7102</v>
      </c>
      <c r="H2166" s="483" t="s">
        <v>7103</v>
      </c>
    </row>
    <row r="2167" spans="1:8">
      <c r="E2167" s="484"/>
      <c r="F2167" s="484"/>
      <c r="G2167" s="484"/>
      <c r="H2167" s="329"/>
    </row>
    <row r="2168" spans="1:8">
      <c r="A2168" s="483" t="s">
        <v>7104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7077</v>
      </c>
      <c r="H2169" s="483" t="s">
        <v>7105</v>
      </c>
    </row>
    <row r="2170" spans="1:8">
      <c r="E2170" s="329">
        <v>18</v>
      </c>
      <c r="F2170" s="329">
        <v>6943</v>
      </c>
      <c r="G2170" s="483" t="s">
        <v>7106</v>
      </c>
      <c r="H2170" s="483" t="s">
        <v>7107</v>
      </c>
    </row>
    <row r="2171" spans="1:8">
      <c r="E2171" s="484"/>
      <c r="F2171" s="484"/>
      <c r="G2171" s="484"/>
      <c r="H2171" s="484"/>
    </row>
    <row r="2172" spans="1:8">
      <c r="A2172" s="483" t="s">
        <v>7108</v>
      </c>
    </row>
    <row r="2173" spans="1:8">
      <c r="C2173" s="483">
        <v>17000</v>
      </c>
      <c r="H2173" s="483" t="s">
        <v>7109</v>
      </c>
    </row>
    <row r="2175" spans="1:8">
      <c r="A2175" s="483" t="s">
        <v>7110</v>
      </c>
      <c r="E2175" s="484"/>
      <c r="F2175" s="484"/>
      <c r="G2175" s="484"/>
    </row>
    <row r="2176" spans="1:8">
      <c r="C2176" s="483">
        <v>42011</v>
      </c>
      <c r="H2176" s="483" t="s">
        <v>7111</v>
      </c>
    </row>
    <row r="2177" spans="1:8">
      <c r="H2177" s="489"/>
    </row>
    <row r="2178" spans="1:8">
      <c r="A2178" s="483" t="s">
        <v>7112</v>
      </c>
      <c r="E2178" s="484"/>
      <c r="F2178" s="484"/>
      <c r="G2178" s="484"/>
    </row>
    <row r="2179" spans="1:8">
      <c r="C2179" s="483">
        <v>22827</v>
      </c>
      <c r="H2179" s="483" t="s">
        <v>7113</v>
      </c>
    </row>
    <row r="2180" spans="1:8">
      <c r="C2180" s="483">
        <v>63248</v>
      </c>
      <c r="H2180" s="483" t="s">
        <v>7114</v>
      </c>
    </row>
    <row r="2181" spans="1:8">
      <c r="C2181" s="483">
        <v>20500</v>
      </c>
      <c r="H2181" s="483" t="s">
        <v>7115</v>
      </c>
    </row>
    <row r="2182" spans="1:8">
      <c r="C2182" s="483">
        <v>14363</v>
      </c>
      <c r="H2182" s="483" t="s">
        <v>7116</v>
      </c>
    </row>
    <row r="2184" spans="1:8">
      <c r="A2184" s="483" t="s">
        <v>7117</v>
      </c>
    </row>
    <row r="2185" spans="1:8">
      <c r="C2185" s="483">
        <v>11035</v>
      </c>
      <c r="H2185" s="483" t="s">
        <v>7118</v>
      </c>
    </row>
    <row r="2187" spans="1:8">
      <c r="A2187" s="483" t="s">
        <v>7119</v>
      </c>
    </row>
    <row r="2188" spans="1:8">
      <c r="E2188" s="329">
        <v>50</v>
      </c>
      <c r="F2188" s="329">
        <v>6853</v>
      </c>
      <c r="G2188" s="483" t="s">
        <v>7077</v>
      </c>
      <c r="H2188" s="329" t="s">
        <v>7120</v>
      </c>
    </row>
    <row r="2189" spans="1:8">
      <c r="E2189" s="329">
        <v>45</v>
      </c>
      <c r="F2189" s="329">
        <v>6848</v>
      </c>
      <c r="G2189" s="483" t="s">
        <v>7089</v>
      </c>
      <c r="H2189" s="329" t="s">
        <v>7121</v>
      </c>
    </row>
    <row r="2191" spans="1:8">
      <c r="A2191" s="483" t="s">
        <v>7122</v>
      </c>
    </row>
    <row r="2192" spans="1:8">
      <c r="E2192" s="329">
        <v>30</v>
      </c>
      <c r="F2192" s="329">
        <v>6818</v>
      </c>
      <c r="G2192" s="483" t="s">
        <v>7077</v>
      </c>
      <c r="H2192" s="329" t="s">
        <v>7123</v>
      </c>
    </row>
    <row r="2193" spans="1:8">
      <c r="E2193" s="484"/>
      <c r="F2193" s="484"/>
      <c r="G2193" s="484"/>
      <c r="H2193" s="484"/>
    </row>
    <row r="2194" spans="1:8">
      <c r="A2194" s="483" t="s">
        <v>7124</v>
      </c>
    </row>
    <row r="2195" spans="1:8">
      <c r="E2195" s="329">
        <v>220</v>
      </c>
      <c r="F2195" s="329">
        <v>6598</v>
      </c>
      <c r="G2195" s="329" t="s">
        <v>7125</v>
      </c>
      <c r="H2195" s="483" t="s">
        <v>7126</v>
      </c>
    </row>
    <row r="2196" spans="1:8">
      <c r="E2196" s="483">
        <v>1205</v>
      </c>
      <c r="F2196" s="483">
        <v>5393</v>
      </c>
      <c r="G2196" s="483" t="s">
        <v>7102</v>
      </c>
      <c r="H2196" s="483" t="s">
        <v>7127</v>
      </c>
    </row>
    <row r="2197" spans="1:8">
      <c r="E2197" s="329">
        <v>84</v>
      </c>
      <c r="F2197" s="329">
        <v>5309</v>
      </c>
      <c r="G2197" s="483" t="s">
        <v>7089</v>
      </c>
      <c r="H2197" s="329" t="s">
        <v>7128</v>
      </c>
    </row>
    <row r="2198" spans="1:8">
      <c r="E2198" s="329">
        <v>90</v>
      </c>
      <c r="F2198" s="329">
        <v>5219</v>
      </c>
      <c r="G2198" s="483" t="s">
        <v>7089</v>
      </c>
      <c r="H2198" s="329" t="s">
        <v>7129</v>
      </c>
    </row>
    <row r="2199" spans="1:8">
      <c r="E2199" s="484"/>
      <c r="F2199" s="484"/>
      <c r="G2199" s="484"/>
      <c r="H2199" s="484"/>
    </row>
    <row r="2200" spans="1:8">
      <c r="A2200" s="483" t="s">
        <v>7130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7106</v>
      </c>
      <c r="H2201" s="483" t="s">
        <v>7131</v>
      </c>
    </row>
    <row r="2202" spans="1:8">
      <c r="E2202" s="483">
        <v>119</v>
      </c>
      <c r="F2202" s="329">
        <v>4956</v>
      </c>
      <c r="G2202" s="483" t="s">
        <v>7106</v>
      </c>
      <c r="H2202" s="483" t="s">
        <v>7132</v>
      </c>
    </row>
    <row r="2203" spans="1:8">
      <c r="E2203" s="484"/>
      <c r="F2203" s="484"/>
      <c r="G2203" s="484"/>
      <c r="H2203" s="484"/>
    </row>
    <row r="2204" spans="1:8">
      <c r="A2204" s="483" t="s">
        <v>7133</v>
      </c>
    </row>
    <row r="2205" spans="1:8">
      <c r="C2205" s="483">
        <v>17000</v>
      </c>
      <c r="H2205" s="483" t="s">
        <v>7134</v>
      </c>
    </row>
    <row r="2206" spans="1:8">
      <c r="C2206" s="483">
        <v>14430</v>
      </c>
      <c r="H2206" s="483" t="s">
        <v>7135</v>
      </c>
    </row>
    <row r="2207" spans="1:8">
      <c r="E2207" s="329">
        <v>25</v>
      </c>
      <c r="F2207" s="329">
        <v>4931</v>
      </c>
      <c r="G2207" s="483" t="s">
        <v>7096</v>
      </c>
      <c r="H2207" s="483" t="s">
        <v>7136</v>
      </c>
    </row>
    <row r="2209" spans="1:8">
      <c r="A2209" s="483" t="s">
        <v>7137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7077</v>
      </c>
      <c r="H2210" s="483" t="s">
        <v>7138</v>
      </c>
    </row>
    <row r="2211" spans="1:8">
      <c r="E2211" s="329">
        <v>350</v>
      </c>
      <c r="F2211" s="329">
        <v>4216</v>
      </c>
      <c r="G2211" s="483" t="s">
        <v>7077</v>
      </c>
      <c r="H2211" s="483" t="s">
        <v>7138</v>
      </c>
    </row>
    <row r="2212" spans="1:8">
      <c r="H2212" s="489"/>
    </row>
    <row r="2213" spans="1:8">
      <c r="A2213" s="483" t="s">
        <v>7139</v>
      </c>
      <c r="E2213" s="484"/>
      <c r="F2213" s="484"/>
      <c r="G2213" s="484"/>
    </row>
    <row r="2214" spans="1:8">
      <c r="C2214" s="483">
        <v>22827</v>
      </c>
      <c r="H2214" s="483" t="s">
        <v>7140</v>
      </c>
    </row>
    <row r="2215" spans="1:8">
      <c r="C2215" s="483">
        <v>63248</v>
      </c>
      <c r="H2215" s="483" t="s">
        <v>7141</v>
      </c>
    </row>
    <row r="2216" spans="1:8">
      <c r="E2216" s="484"/>
      <c r="F2216" s="484"/>
      <c r="G2216" s="484"/>
      <c r="H2216" s="484"/>
    </row>
    <row r="2217" spans="1:8">
      <c r="A2217" s="483" t="s">
        <v>7142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7106</v>
      </c>
      <c r="H2218" s="483" t="s">
        <v>7143</v>
      </c>
    </row>
    <row r="2219" spans="1:8">
      <c r="E2219" s="483">
        <v>25</v>
      </c>
      <c r="F2219" s="483">
        <v>4092</v>
      </c>
      <c r="G2219" s="483" t="s">
        <v>7084</v>
      </c>
      <c r="H2219" s="483" t="s">
        <v>7144</v>
      </c>
    </row>
    <row r="2220" spans="1:8">
      <c r="E2220" s="484"/>
      <c r="F2220" s="484"/>
      <c r="G2220" s="484"/>
      <c r="H2220" s="484"/>
    </row>
    <row r="2221" spans="1:8">
      <c r="A2221" s="483" t="s">
        <v>7145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7146</v>
      </c>
      <c r="H2222" s="483" t="s">
        <v>7147</v>
      </c>
    </row>
    <row r="2223" spans="1:8">
      <c r="E2223" s="329">
        <v>24</v>
      </c>
      <c r="F2223" s="329">
        <v>3912</v>
      </c>
      <c r="G2223" s="483" t="s">
        <v>7146</v>
      </c>
      <c r="H2223" s="483" t="s">
        <v>7148</v>
      </c>
    </row>
    <row r="2224" spans="1:8">
      <c r="E2224" s="484"/>
      <c r="F2224" s="484"/>
      <c r="G2224" s="484"/>
      <c r="H2224" s="484"/>
    </row>
    <row r="2225" spans="1:8" s="499" customFormat="1">
      <c r="A2225" s="499" t="s">
        <v>7149</v>
      </c>
    </row>
    <row r="2226" spans="1:8">
      <c r="E2226" s="483">
        <v>75</v>
      </c>
      <c r="F2226" s="483">
        <v>3837</v>
      </c>
      <c r="G2226" s="483" t="s">
        <v>7150</v>
      </c>
      <c r="H2226" s="483" t="s">
        <v>7151</v>
      </c>
    </row>
    <row r="2227" spans="1:8">
      <c r="E2227" s="484"/>
      <c r="F2227" s="484"/>
      <c r="G2227" s="484"/>
      <c r="H2227" s="484"/>
    </row>
    <row r="2228" spans="1:8" s="499" customFormat="1">
      <c r="A2228" s="499" t="s">
        <v>7152</v>
      </c>
    </row>
    <row r="2229" spans="1:8">
      <c r="E2229" s="483">
        <v>65</v>
      </c>
      <c r="F2229" s="483">
        <v>3772</v>
      </c>
      <c r="G2229" s="483" t="s">
        <v>7150</v>
      </c>
      <c r="H2229" s="483" t="s">
        <v>7153</v>
      </c>
    </row>
    <row r="2230" spans="1:8">
      <c r="E2230" s="329">
        <v>78</v>
      </c>
      <c r="F2230" s="329">
        <v>3694</v>
      </c>
      <c r="G2230" s="483" t="s">
        <v>7146</v>
      </c>
      <c r="H2230" s="483" t="s">
        <v>7147</v>
      </c>
    </row>
    <row r="2231" spans="1:8">
      <c r="E2231" s="484"/>
      <c r="F2231" s="484"/>
      <c r="G2231" s="484"/>
      <c r="H2231" s="484"/>
    </row>
    <row r="2232" spans="1:8" s="499" customFormat="1">
      <c r="A2232" s="499" t="s">
        <v>7154</v>
      </c>
    </row>
    <row r="2233" spans="1:8">
      <c r="C2233" s="483">
        <v>50000</v>
      </c>
      <c r="E2233" s="329"/>
      <c r="F2233" s="329"/>
      <c r="H2233" s="483" t="s">
        <v>7155</v>
      </c>
    </row>
    <row r="2234" spans="1:8">
      <c r="E2234" s="484"/>
      <c r="F2234" s="484"/>
      <c r="G2234" s="484"/>
      <c r="H2234" s="484"/>
    </row>
    <row r="2235" spans="1:8">
      <c r="A2235" s="483" t="s">
        <v>7156</v>
      </c>
    </row>
    <row r="2236" spans="1:8">
      <c r="E2236" s="483">
        <v>1205</v>
      </c>
      <c r="F2236" s="483">
        <v>2489</v>
      </c>
      <c r="G2236" s="483" t="s">
        <v>7157</v>
      </c>
      <c r="H2236" s="483" t="s">
        <v>7158</v>
      </c>
    </row>
    <row r="2237" spans="1:8">
      <c r="E2237" s="484"/>
      <c r="F2237" s="484"/>
      <c r="G2237" s="484"/>
      <c r="H2237" s="329"/>
    </row>
    <row r="2238" spans="1:8">
      <c r="A2238" s="483" t="s">
        <v>7159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7160</v>
      </c>
      <c r="H2239" s="483" t="s">
        <v>7161</v>
      </c>
    </row>
    <row r="2240" spans="1:8">
      <c r="E2240" s="329">
        <v>18</v>
      </c>
      <c r="F2240" s="329">
        <v>2439</v>
      </c>
      <c r="G2240" s="483" t="s">
        <v>7162</v>
      </c>
      <c r="H2240" s="483" t="s">
        <v>7163</v>
      </c>
    </row>
    <row r="2241" spans="1:8">
      <c r="E2241" s="484"/>
      <c r="F2241" s="484"/>
      <c r="G2241" s="484"/>
      <c r="H2241" s="484"/>
    </row>
    <row r="2242" spans="1:8">
      <c r="A2242" s="483" t="s">
        <v>7164</v>
      </c>
    </row>
    <row r="2243" spans="1:8">
      <c r="C2243" s="483">
        <v>17000</v>
      </c>
      <c r="H2243" s="483" t="s">
        <v>7165</v>
      </c>
    </row>
    <row r="2244" spans="1:8">
      <c r="H2244" s="489"/>
    </row>
    <row r="2245" spans="1:8">
      <c r="A2245" s="483" t="s">
        <v>7166</v>
      </c>
      <c r="E2245" s="484"/>
      <c r="F2245" s="484"/>
      <c r="G2245" s="484"/>
    </row>
    <row r="2246" spans="1:8">
      <c r="C2246" s="483">
        <v>22827</v>
      </c>
      <c r="H2246" s="483" t="s">
        <v>7167</v>
      </c>
    </row>
    <row r="2247" spans="1:8">
      <c r="C2247" s="483">
        <v>63248</v>
      </c>
      <c r="H2247" s="483" t="s">
        <v>7168</v>
      </c>
    </row>
    <row r="2248" spans="1:8">
      <c r="E2248" s="483">
        <v>280</v>
      </c>
      <c r="F2248" s="329">
        <v>2159</v>
      </c>
      <c r="G2248" s="483" t="s">
        <v>7162</v>
      </c>
      <c r="H2248" s="483" t="s">
        <v>7169</v>
      </c>
    </row>
    <row r="2250" spans="1:8">
      <c r="A2250" s="483" t="s">
        <v>7170</v>
      </c>
    </row>
    <row r="2251" spans="1:8">
      <c r="C2251" s="483">
        <v>19921</v>
      </c>
      <c r="H2251" s="483" t="s">
        <v>7171</v>
      </c>
    </row>
    <row r="2252" spans="1:8">
      <c r="C2252" s="483">
        <v>5000</v>
      </c>
      <c r="H2252" s="483" t="s">
        <v>7172</v>
      </c>
    </row>
    <row r="2253" spans="1:8">
      <c r="D2253" s="483">
        <v>5000</v>
      </c>
      <c r="F2253" s="329">
        <v>7159</v>
      </c>
      <c r="H2253" s="483" t="s">
        <v>7172</v>
      </c>
    </row>
    <row r="2254" spans="1:8">
      <c r="E2254" s="483">
        <v>500</v>
      </c>
      <c r="F2254" s="329">
        <v>6659</v>
      </c>
      <c r="G2254" s="483" t="s">
        <v>7150</v>
      </c>
      <c r="H2254" s="483" t="s">
        <v>7173</v>
      </c>
    </row>
    <row r="2255" spans="1:8">
      <c r="E2255" s="483">
        <v>125</v>
      </c>
      <c r="F2255" s="483">
        <v>6534</v>
      </c>
      <c r="G2255" s="483" t="s">
        <v>7150</v>
      </c>
      <c r="H2255" s="483" t="s">
        <v>7174</v>
      </c>
    </row>
    <row r="2256" spans="1:8">
      <c r="E2256" s="329"/>
      <c r="F2256" s="329"/>
      <c r="H2256" s="490"/>
    </row>
    <row r="2257" spans="1:8">
      <c r="A2257" s="483" t="s">
        <v>7175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7176</v>
      </c>
    </row>
    <row r="2259" spans="1:8">
      <c r="C2259" s="483">
        <v>14546</v>
      </c>
      <c r="E2259" s="484"/>
      <c r="F2259" s="484"/>
      <c r="G2259" s="484"/>
      <c r="H2259" s="329" t="s">
        <v>7177</v>
      </c>
    </row>
    <row r="2260" spans="1:8">
      <c r="E2260" s="484"/>
      <c r="F2260" s="484"/>
      <c r="G2260" s="484"/>
      <c r="H2260" s="484"/>
    </row>
    <row r="2261" spans="1:8">
      <c r="A2261" s="483" t="s">
        <v>7178</v>
      </c>
    </row>
    <row r="2262" spans="1:8">
      <c r="E2262" s="329">
        <v>230</v>
      </c>
      <c r="F2262" s="329">
        <v>6304</v>
      </c>
      <c r="G2262" s="329" t="s">
        <v>7179</v>
      </c>
      <c r="H2262" s="483" t="s">
        <v>7180</v>
      </c>
    </row>
    <row r="2263" spans="1:8">
      <c r="E2263" s="483">
        <v>1205</v>
      </c>
      <c r="F2263" s="483">
        <v>5099</v>
      </c>
      <c r="G2263" s="483" t="s">
        <v>7157</v>
      </c>
      <c r="H2263" s="483" t="s">
        <v>7181</v>
      </c>
    </row>
    <row r="2264" spans="1:8">
      <c r="E2264" s="483">
        <v>200</v>
      </c>
      <c r="F2264" s="483">
        <v>4899</v>
      </c>
      <c r="G2264" s="483" t="s">
        <v>7160</v>
      </c>
      <c r="H2264" s="483" t="s">
        <v>7182</v>
      </c>
    </row>
    <row r="2265" spans="1:8">
      <c r="E2265" s="484"/>
      <c r="F2265" s="484"/>
      <c r="G2265" s="484"/>
      <c r="H2265" s="484"/>
    </row>
    <row r="2266" spans="1:8">
      <c r="A2266" s="483" t="s">
        <v>7183</v>
      </c>
    </row>
    <row r="2267" spans="1:8">
      <c r="E2267" s="329">
        <v>57</v>
      </c>
      <c r="F2267" s="329">
        <v>4842</v>
      </c>
      <c r="G2267" s="483" t="s">
        <v>7184</v>
      </c>
      <c r="H2267" s="329" t="s">
        <v>7185</v>
      </c>
    </row>
    <row r="2268" spans="1:8">
      <c r="E2268" s="329">
        <v>220</v>
      </c>
      <c r="F2268" s="329">
        <v>4622</v>
      </c>
      <c r="G2268" s="483" t="s">
        <v>7184</v>
      </c>
      <c r="H2268" s="329" t="s">
        <v>7186</v>
      </c>
    </row>
    <row r="2269" spans="1:8">
      <c r="E2269" s="484"/>
      <c r="F2269" s="484"/>
      <c r="G2269" s="484"/>
      <c r="H2269" s="484"/>
    </row>
    <row r="2270" spans="1:8">
      <c r="A2270" s="483" t="s">
        <v>7187</v>
      </c>
    </row>
    <row r="2271" spans="1:8">
      <c r="C2271" s="483">
        <v>17000</v>
      </c>
      <c r="H2271" s="483" t="s">
        <v>7188</v>
      </c>
    </row>
    <row r="2272" spans="1:8">
      <c r="C2272" s="483">
        <v>21820</v>
      </c>
      <c r="H2272" s="483" t="s">
        <v>7189</v>
      </c>
    </row>
    <row r="2273" spans="1:8">
      <c r="E2273" s="484"/>
      <c r="F2273" s="484"/>
      <c r="G2273" s="484"/>
      <c r="H2273" s="484"/>
    </row>
    <row r="2274" spans="1:8">
      <c r="A2274" s="483" t="s">
        <v>7190</v>
      </c>
    </row>
    <row r="2275" spans="1:8">
      <c r="E2275" s="329">
        <v>190</v>
      </c>
      <c r="F2275" s="329">
        <v>4432</v>
      </c>
      <c r="G2275" s="483" t="s">
        <v>7146</v>
      </c>
      <c r="H2275" s="483" t="s">
        <v>7147</v>
      </c>
    </row>
    <row r="2276" spans="1:8">
      <c r="E2276" s="484"/>
      <c r="F2276" s="484"/>
      <c r="G2276" s="484"/>
      <c r="H2276" s="484"/>
    </row>
    <row r="2277" spans="1:8">
      <c r="A2277" s="483" t="s">
        <v>7191</v>
      </c>
    </row>
    <row r="2278" spans="1:8">
      <c r="E2278" s="329">
        <v>378</v>
      </c>
      <c r="F2278" s="329">
        <v>4054</v>
      </c>
      <c r="G2278" s="490" t="s">
        <v>7192</v>
      </c>
      <c r="H2278" s="483" t="s">
        <v>7193</v>
      </c>
    </row>
    <row r="2279" spans="1:8">
      <c r="E2279" s="484"/>
      <c r="F2279" s="484"/>
      <c r="G2279" s="484"/>
      <c r="H2279" s="484"/>
    </row>
    <row r="2280" spans="1:8">
      <c r="A2280" s="483" t="s">
        <v>7194</v>
      </c>
    </row>
    <row r="2281" spans="1:8">
      <c r="E2281" s="483">
        <v>5</v>
      </c>
      <c r="F2281" s="483">
        <v>4049</v>
      </c>
      <c r="G2281" s="483" t="s">
        <v>7150</v>
      </c>
      <c r="H2281" s="483" t="s">
        <v>7195</v>
      </c>
    </row>
    <row r="2283" spans="1:8">
      <c r="A2283" s="483" t="s">
        <v>7196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7160</v>
      </c>
      <c r="H2284" s="483" t="s">
        <v>7197</v>
      </c>
    </row>
    <row r="2285" spans="1:8">
      <c r="E2285" s="329">
        <v>300</v>
      </c>
      <c r="F2285" s="329">
        <v>3199</v>
      </c>
      <c r="G2285" s="483" t="s">
        <v>7160</v>
      </c>
      <c r="H2285" s="483" t="s">
        <v>7197</v>
      </c>
    </row>
    <row r="2286" spans="1:8">
      <c r="E2286" s="484"/>
      <c r="F2286" s="484"/>
      <c r="G2286" s="484"/>
      <c r="H2286" s="484"/>
    </row>
    <row r="2287" spans="1:8">
      <c r="A2287" s="483" t="s">
        <v>7198</v>
      </c>
    </row>
    <row r="2288" spans="1:8">
      <c r="E2288" s="483">
        <v>74</v>
      </c>
      <c r="F2288" s="483">
        <v>3125</v>
      </c>
      <c r="G2288" s="483" t="s">
        <v>7150</v>
      </c>
      <c r="H2288" s="483" t="s">
        <v>7199</v>
      </c>
    </row>
    <row r="2289" spans="1:8">
      <c r="E2289" s="484"/>
      <c r="F2289" s="484"/>
      <c r="G2289" s="484"/>
      <c r="H2289" s="484"/>
    </row>
    <row r="2290" spans="1:8">
      <c r="A2290" s="483" t="s">
        <v>7200</v>
      </c>
    </row>
    <row r="2291" spans="1:8">
      <c r="E2291" s="483">
        <v>1205</v>
      </c>
      <c r="F2291" s="483">
        <v>1920</v>
      </c>
      <c r="G2291" s="483" t="s">
        <v>7157</v>
      </c>
      <c r="H2291" s="483" t="s">
        <v>7201</v>
      </c>
    </row>
    <row r="2292" spans="1:8">
      <c r="E2292" s="329">
        <v>330</v>
      </c>
      <c r="F2292" s="329">
        <v>1590</v>
      </c>
      <c r="G2292" s="483" t="s">
        <v>7184</v>
      </c>
      <c r="H2292" s="329" t="s">
        <v>7202</v>
      </c>
    </row>
    <row r="2293" spans="1:8">
      <c r="E2293" s="484"/>
      <c r="F2293" s="484"/>
      <c r="G2293" s="484"/>
      <c r="H2293" s="484"/>
    </row>
    <row r="2294" spans="1:8">
      <c r="A2294" s="483" t="s">
        <v>7203</v>
      </c>
    </row>
    <row r="2295" spans="1:8">
      <c r="E2295" s="329">
        <v>18</v>
      </c>
      <c r="F2295" s="329">
        <v>1572</v>
      </c>
      <c r="G2295" s="483" t="s">
        <v>7162</v>
      </c>
      <c r="H2295" s="483" t="s">
        <v>7204</v>
      </c>
    </row>
    <row r="2296" spans="1:8">
      <c r="E2296" s="484"/>
      <c r="F2296" s="484"/>
      <c r="G2296" s="484"/>
      <c r="H2296" s="484"/>
    </row>
    <row r="2297" spans="1:8">
      <c r="A2297" s="483" t="s">
        <v>7205</v>
      </c>
    </row>
    <row r="2298" spans="1:8">
      <c r="C2298" s="483">
        <v>17000</v>
      </c>
      <c r="H2298" s="483" t="s">
        <v>7206</v>
      </c>
    </row>
    <row r="2299" spans="1:8">
      <c r="C2299" s="483">
        <v>6600</v>
      </c>
      <c r="H2299" s="483" t="s">
        <v>7172</v>
      </c>
    </row>
    <row r="2300" spans="1:8">
      <c r="D2300" s="483">
        <v>6600</v>
      </c>
      <c r="F2300" s="329">
        <v>8172</v>
      </c>
      <c r="H2300" s="483" t="s">
        <v>7172</v>
      </c>
    </row>
    <row r="2301" spans="1:8">
      <c r="E2301" s="329">
        <v>1600</v>
      </c>
      <c r="F2301" s="329">
        <v>6572</v>
      </c>
      <c r="G2301" s="490" t="s">
        <v>7192</v>
      </c>
      <c r="H2301" s="483" t="s">
        <v>7207</v>
      </c>
    </row>
    <row r="2302" spans="1:8">
      <c r="E2302" s="484"/>
      <c r="F2302" s="484"/>
      <c r="G2302" s="484"/>
      <c r="H2302" s="484"/>
    </row>
    <row r="2303" spans="1:8">
      <c r="A2303" s="483" t="s">
        <v>7208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7162</v>
      </c>
      <c r="H2304" s="483" t="s">
        <v>7209</v>
      </c>
    </row>
    <row r="2305" spans="1:8">
      <c r="C2305" s="483">
        <v>22827</v>
      </c>
      <c r="H2305" s="483" t="s">
        <v>7210</v>
      </c>
    </row>
    <row r="2306" spans="1:8">
      <c r="C2306" s="483">
        <v>63248</v>
      </c>
      <c r="H2306" s="483" t="s">
        <v>7211</v>
      </c>
    </row>
    <row r="2307" spans="1:8">
      <c r="C2307" s="483">
        <v>15938</v>
      </c>
      <c r="H2307" s="483" t="s">
        <v>7212</v>
      </c>
    </row>
    <row r="2309" spans="1:8">
      <c r="A2309" s="483" t="s">
        <v>7213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7160</v>
      </c>
      <c r="H2310" s="483" t="s">
        <v>7214</v>
      </c>
    </row>
    <row r="2311" spans="1:8">
      <c r="E2311" s="329">
        <v>250</v>
      </c>
      <c r="F2311" s="329">
        <v>5927</v>
      </c>
      <c r="G2311" s="483" t="s">
        <v>7160</v>
      </c>
      <c r="H2311" s="483" t="s">
        <v>7214</v>
      </c>
    </row>
    <row r="2312" spans="1:8">
      <c r="E2312" s="484"/>
      <c r="F2312" s="484"/>
      <c r="G2312" s="484"/>
      <c r="H2312" s="484"/>
    </row>
    <row r="2314" spans="1:8">
      <c r="A2314" s="483" t="s">
        <v>7215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7160</v>
      </c>
      <c r="H2315" s="483" t="s">
        <v>7216</v>
      </c>
    </row>
    <row r="2316" spans="1:8">
      <c r="E2316" s="329">
        <v>245</v>
      </c>
      <c r="F2316" s="329">
        <v>5462</v>
      </c>
      <c r="G2316" s="483" t="s">
        <v>7160</v>
      </c>
      <c r="H2316" s="483" t="s">
        <v>7216</v>
      </c>
    </row>
    <row r="2317" spans="1:8">
      <c r="E2317" s="484"/>
      <c r="F2317" s="484"/>
      <c r="G2317" s="484"/>
      <c r="H2317" s="484"/>
    </row>
    <row r="2318" spans="1:8">
      <c r="A2318" s="483" t="s">
        <v>7217</v>
      </c>
    </row>
    <row r="2319" spans="1:8">
      <c r="E2319" s="483">
        <v>5</v>
      </c>
      <c r="F2319" s="483">
        <v>5457</v>
      </c>
      <c r="G2319" s="483" t="s">
        <v>7150</v>
      </c>
      <c r="H2319" s="483" t="s">
        <v>7218</v>
      </c>
    </row>
    <row r="2320" spans="1:8">
      <c r="E2320" s="329">
        <v>220</v>
      </c>
      <c r="F2320" s="329">
        <v>5237</v>
      </c>
      <c r="G2320" s="483" t="s">
        <v>7160</v>
      </c>
      <c r="H2320" s="483" t="s">
        <v>7216</v>
      </c>
    </row>
    <row r="2321" spans="1:8">
      <c r="E2321" s="329">
        <v>255</v>
      </c>
      <c r="F2321" s="329">
        <v>4982</v>
      </c>
      <c r="G2321" s="483" t="s">
        <v>7160</v>
      </c>
      <c r="H2321" s="483" t="s">
        <v>7216</v>
      </c>
    </row>
    <row r="2322" spans="1:8">
      <c r="E2322" s="484"/>
      <c r="F2322" s="484"/>
      <c r="G2322" s="484"/>
      <c r="H2322" s="484"/>
    </row>
    <row r="2323" spans="1:8">
      <c r="A2323" s="483" t="s">
        <v>7219</v>
      </c>
    </row>
    <row r="2324" spans="1:8">
      <c r="E2324" s="483">
        <v>25</v>
      </c>
      <c r="F2324" s="483">
        <v>4957</v>
      </c>
      <c r="G2324" s="483" t="s">
        <v>7150</v>
      </c>
      <c r="H2324" s="483" t="s">
        <v>7220</v>
      </c>
    </row>
    <row r="2325" spans="1:8">
      <c r="E2325" s="484"/>
      <c r="F2325" s="484"/>
      <c r="G2325" s="484"/>
      <c r="H2325" s="484"/>
    </row>
    <row r="2326" spans="1:8">
      <c r="A2326" s="483" t="s">
        <v>7221</v>
      </c>
    </row>
    <row r="2327" spans="1:8">
      <c r="E2327" s="483">
        <v>1205</v>
      </c>
      <c r="F2327" s="483">
        <v>3752</v>
      </c>
      <c r="G2327" s="483" t="s">
        <v>7157</v>
      </c>
      <c r="H2327" s="483" t="s">
        <v>7222</v>
      </c>
    </row>
    <row r="2328" spans="1:8">
      <c r="E2328" s="484"/>
      <c r="F2328" s="484"/>
      <c r="G2328" s="484"/>
      <c r="H2328" s="484"/>
    </row>
    <row r="2329" spans="1:8">
      <c r="A2329" s="483" t="s">
        <v>7223</v>
      </c>
    </row>
    <row r="2330" spans="1:8">
      <c r="E2330" s="329">
        <v>230</v>
      </c>
      <c r="F2330" s="329">
        <v>3522</v>
      </c>
      <c r="G2330" s="329" t="s">
        <v>7179</v>
      </c>
      <c r="H2330" s="483" t="s">
        <v>7224</v>
      </c>
    </row>
    <row r="2331" spans="1:8">
      <c r="E2331" s="484"/>
      <c r="F2331" s="484"/>
      <c r="G2331" s="484"/>
      <c r="H2331" s="484"/>
    </row>
    <row r="2332" spans="1:8">
      <c r="A2332" s="483" t="s">
        <v>7225</v>
      </c>
    </row>
    <row r="2333" spans="1:8">
      <c r="C2333" s="483">
        <v>17000</v>
      </c>
      <c r="H2333" s="483" t="s">
        <v>7226</v>
      </c>
    </row>
    <row r="2334" spans="1:8">
      <c r="C2334" s="483">
        <v>22818</v>
      </c>
      <c r="H2334" s="483" t="s">
        <v>7227</v>
      </c>
    </row>
    <row r="2335" spans="1:8">
      <c r="C2335" s="483">
        <v>63185</v>
      </c>
      <c r="H2335" s="483" t="s">
        <v>7228</v>
      </c>
    </row>
    <row r="2336" spans="1:8">
      <c r="C2336" s="483">
        <v>35000</v>
      </c>
      <c r="H2336" s="483" t="s">
        <v>7229</v>
      </c>
    </row>
    <row r="2337" spans="1:8">
      <c r="E2337" s="484"/>
      <c r="F2337" s="484"/>
      <c r="G2337" s="484"/>
    </row>
    <row r="2338" spans="1:8">
      <c r="A2338" s="483" t="s">
        <v>7230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7184</v>
      </c>
      <c r="H2339" s="483" t="s">
        <v>7231</v>
      </c>
    </row>
    <row r="2340" spans="1:8">
      <c r="E2340" s="329"/>
      <c r="F2340" s="329"/>
      <c r="H2340" s="490"/>
    </row>
    <row r="2341" spans="1:8">
      <c r="A2341" s="483" t="s">
        <v>7232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7177</v>
      </c>
    </row>
    <row r="2343" spans="1:8">
      <c r="E2343" s="329">
        <v>689</v>
      </c>
      <c r="F2343" s="329">
        <v>2803</v>
      </c>
      <c r="G2343" s="483" t="s">
        <v>7184</v>
      </c>
      <c r="H2343" s="329" t="s">
        <v>7233</v>
      </c>
    </row>
    <row r="2344" spans="1:8">
      <c r="E2344" s="483">
        <v>100</v>
      </c>
      <c r="F2344" s="483">
        <v>2703</v>
      </c>
      <c r="G2344" s="483" t="s">
        <v>7150</v>
      </c>
      <c r="H2344" s="483" t="s">
        <v>7234</v>
      </c>
    </row>
    <row r="2345" spans="1:8" ht="214.5">
      <c r="C2345" s="490" t="s">
        <v>7235</v>
      </c>
      <c r="H2345" s="489" t="s">
        <v>7236</v>
      </c>
    </row>
    <row r="2346" spans="1:8">
      <c r="C2346" s="490">
        <v>5598</v>
      </c>
      <c r="H2346" s="489"/>
    </row>
    <row r="2347" spans="1:8">
      <c r="E2347" s="490">
        <v>5598</v>
      </c>
      <c r="H2347" s="489" t="s">
        <v>7237</v>
      </c>
    </row>
    <row r="2348" spans="1:8">
      <c r="D2348" s="490">
        <v>5598</v>
      </c>
      <c r="H2348" s="489" t="s">
        <v>7238</v>
      </c>
    </row>
    <row r="2349" spans="1:8">
      <c r="E2349" s="329"/>
      <c r="F2349" s="329"/>
      <c r="H2349" s="490"/>
    </row>
    <row r="2350" spans="1:8">
      <c r="A2350" s="483" t="s">
        <v>7239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7240</v>
      </c>
      <c r="H2351" s="483" t="s">
        <v>7241</v>
      </c>
    </row>
    <row r="2352" spans="1:8">
      <c r="E2352" s="329"/>
      <c r="F2352" s="329"/>
      <c r="H2352" s="490"/>
    </row>
    <row r="2353" spans="1:8">
      <c r="A2353" s="483" t="s">
        <v>7242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7146</v>
      </c>
      <c r="H2354" s="483" t="s">
        <v>7243</v>
      </c>
    </row>
    <row r="2355" spans="1:8">
      <c r="E2355" s="329"/>
      <c r="F2355" s="329"/>
      <c r="H2355" s="490"/>
    </row>
    <row r="2356" spans="1:8">
      <c r="A2356" s="483" t="s">
        <v>7244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91" t="s">
        <v>7245</v>
      </c>
    </row>
    <row r="2358" spans="1:8">
      <c r="E2358" s="484"/>
      <c r="F2358" s="484"/>
      <c r="G2358" s="484"/>
      <c r="H2358" s="484"/>
    </row>
    <row r="2359" spans="1:8">
      <c r="A2359" s="483" t="s">
        <v>7246</v>
      </c>
    </row>
    <row r="2360" spans="1:8">
      <c r="E2360" s="483">
        <v>1205</v>
      </c>
      <c r="F2360" s="483">
        <v>1188</v>
      </c>
      <c r="G2360" s="483" t="s">
        <v>7157</v>
      </c>
      <c r="H2360" s="483" t="s">
        <v>7247</v>
      </c>
    </row>
    <row r="2361" spans="1:8">
      <c r="E2361" s="484"/>
      <c r="F2361" s="484"/>
      <c r="G2361" s="484"/>
      <c r="H2361" s="484"/>
    </row>
    <row r="2362" spans="1:8">
      <c r="A2362" s="483" t="s">
        <v>7248</v>
      </c>
    </row>
    <row r="2363" spans="1:8">
      <c r="C2363" s="483">
        <v>5000</v>
      </c>
      <c r="H2363" s="483" t="s">
        <v>7172</v>
      </c>
    </row>
    <row r="2364" spans="1:8">
      <c r="D2364" s="483">
        <v>5000</v>
      </c>
      <c r="F2364" s="329">
        <v>6188</v>
      </c>
      <c r="H2364" s="483" t="s">
        <v>7172</v>
      </c>
    </row>
    <row r="2365" spans="1:8">
      <c r="E2365" s="484"/>
      <c r="F2365" s="484"/>
      <c r="G2365" s="484"/>
      <c r="H2365" s="484"/>
    </row>
    <row r="2366" spans="1:8">
      <c r="A2366" s="483" t="s">
        <v>7249</v>
      </c>
    </row>
    <row r="2367" spans="1:8">
      <c r="C2367" s="483">
        <v>17000</v>
      </c>
      <c r="H2367" s="483" t="s">
        <v>7250</v>
      </c>
    </row>
    <row r="2368" spans="1:8">
      <c r="E2368" s="329"/>
      <c r="F2368" s="329"/>
      <c r="G2368" s="329"/>
    </row>
    <row r="2369" spans="1:8">
      <c r="A2369" s="483" t="s">
        <v>7251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7162</v>
      </c>
      <c r="H2370" s="483" t="s">
        <v>7252</v>
      </c>
    </row>
    <row r="2371" spans="1:8">
      <c r="E2371" s="329">
        <v>32</v>
      </c>
      <c r="F2371" s="329">
        <v>6138</v>
      </c>
      <c r="G2371" s="483" t="s">
        <v>7160</v>
      </c>
      <c r="H2371" s="483" t="s">
        <v>7253</v>
      </c>
    </row>
    <row r="2372" spans="1:8">
      <c r="C2372" s="483">
        <v>98564</v>
      </c>
      <c r="E2372" s="484"/>
      <c r="F2372" s="484"/>
      <c r="G2372" s="484"/>
      <c r="H2372" s="329" t="s">
        <v>7176</v>
      </c>
    </row>
    <row r="2373" spans="1:8">
      <c r="E2373" s="329"/>
      <c r="F2373" s="329"/>
      <c r="G2373" s="329"/>
    </row>
    <row r="2374" spans="1:8">
      <c r="A2374" s="483" t="s">
        <v>7254</v>
      </c>
      <c r="E2374" s="329"/>
      <c r="F2374" s="329"/>
      <c r="G2374" s="329"/>
    </row>
    <row r="2375" spans="1:8">
      <c r="C2375" s="483">
        <v>13715</v>
      </c>
      <c r="H2375" s="483" t="s">
        <v>7255</v>
      </c>
    </row>
    <row r="2376" spans="1:8">
      <c r="C2376" s="483">
        <v>25318</v>
      </c>
      <c r="H2376" s="483" t="s">
        <v>7256</v>
      </c>
    </row>
    <row r="2377" spans="1:8">
      <c r="C2377" s="483">
        <v>63185</v>
      </c>
      <c r="H2377" s="483" t="s">
        <v>7257</v>
      </c>
    </row>
    <row r="2378" spans="1:8">
      <c r="C2378" s="483">
        <v>12800</v>
      </c>
      <c r="H2378" s="483" t="s">
        <v>7258</v>
      </c>
    </row>
    <row r="2379" spans="1:8">
      <c r="E2379" s="484"/>
      <c r="F2379" s="484"/>
      <c r="G2379" s="484"/>
      <c r="H2379" s="484"/>
    </row>
    <row r="2380" spans="1:8">
      <c r="A2380" s="483" t="s">
        <v>7259</v>
      </c>
    </row>
    <row r="2381" spans="1:8">
      <c r="C2381" s="483">
        <v>30000</v>
      </c>
      <c r="E2381" s="329"/>
      <c r="F2381" s="329"/>
      <c r="G2381" s="490"/>
      <c r="H2381" s="483" t="s">
        <v>7260</v>
      </c>
    </row>
    <row r="2382" spans="1:8">
      <c r="E2382" s="329">
        <v>15</v>
      </c>
      <c r="F2382" s="329">
        <v>6123</v>
      </c>
      <c r="G2382" s="483" t="s">
        <v>7162</v>
      </c>
      <c r="H2382" s="483" t="s">
        <v>7261</v>
      </c>
    </row>
    <row r="2383" spans="1:8">
      <c r="E2383" s="329">
        <v>32</v>
      </c>
      <c r="F2383" s="329">
        <v>6091</v>
      </c>
      <c r="G2383" s="483" t="s">
        <v>7162</v>
      </c>
      <c r="H2383" s="483" t="s">
        <v>7262</v>
      </c>
    </row>
    <row r="2385" spans="1:8">
      <c r="A2385" s="483" t="s">
        <v>7263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7160</v>
      </c>
      <c r="H2386" s="483" t="s">
        <v>7264</v>
      </c>
    </row>
    <row r="2387" spans="1:8">
      <c r="E2387" s="329">
        <v>105</v>
      </c>
      <c r="F2387" s="329">
        <v>5761</v>
      </c>
      <c r="G2387" s="483" t="s">
        <v>7160</v>
      </c>
      <c r="H2387" s="483" t="s">
        <v>7264</v>
      </c>
    </row>
    <row r="2388" spans="1:8">
      <c r="E2388" s="329">
        <v>25</v>
      </c>
      <c r="F2388" s="329">
        <v>5736</v>
      </c>
      <c r="G2388" s="483" t="s">
        <v>7160</v>
      </c>
      <c r="H2388" s="483" t="s">
        <v>7265</v>
      </c>
    </row>
    <row r="2389" spans="1:8">
      <c r="E2389" s="484"/>
      <c r="F2389" s="484"/>
      <c r="G2389" s="484"/>
      <c r="H2389" s="484"/>
    </row>
    <row r="2390" spans="1:8">
      <c r="A2390" s="483" t="s">
        <v>7266</v>
      </c>
    </row>
    <row r="2391" spans="1:8">
      <c r="E2391" s="483">
        <v>1205</v>
      </c>
      <c r="F2391" s="483">
        <v>4531</v>
      </c>
      <c r="G2391" s="483" t="s">
        <v>7157</v>
      </c>
      <c r="H2391" s="483" t="s">
        <v>7267</v>
      </c>
    </row>
    <row r="2392" spans="1:8">
      <c r="E2392" s="484"/>
      <c r="F2392" s="484"/>
      <c r="G2392" s="484"/>
      <c r="H2392" s="484"/>
    </row>
    <row r="2393" spans="1:8">
      <c r="A2393" s="483" t="s">
        <v>7268</v>
      </c>
    </row>
    <row r="2394" spans="1:8">
      <c r="E2394" s="329">
        <v>90</v>
      </c>
      <c r="F2394" s="329">
        <v>4441</v>
      </c>
      <c r="G2394" s="483" t="s">
        <v>7146</v>
      </c>
      <c r="H2394" s="483" t="s">
        <v>7269</v>
      </c>
    </row>
    <row r="2395" spans="1:8">
      <c r="E2395" s="483">
        <v>52</v>
      </c>
      <c r="F2395" s="483">
        <v>4389</v>
      </c>
      <c r="G2395" s="483" t="s">
        <v>7150</v>
      </c>
      <c r="H2395" s="483" t="s">
        <v>7270</v>
      </c>
    </row>
    <row r="2396" spans="1:8">
      <c r="E2396" s="484"/>
      <c r="F2396" s="484"/>
      <c r="G2396" s="484"/>
      <c r="H2396" s="484"/>
    </row>
    <row r="2397" spans="1:8">
      <c r="A2397" s="483" t="s">
        <v>7271</v>
      </c>
    </row>
    <row r="2398" spans="1:8">
      <c r="E2398" s="483">
        <v>25</v>
      </c>
      <c r="F2398" s="483">
        <v>4364</v>
      </c>
      <c r="G2398" s="483" t="s">
        <v>7150</v>
      </c>
      <c r="H2398" s="483" t="s">
        <v>7272</v>
      </c>
    </row>
    <row r="2399" spans="1:8">
      <c r="E2399" s="483">
        <v>35</v>
      </c>
      <c r="F2399" s="483">
        <v>4329</v>
      </c>
      <c r="G2399" s="483" t="s">
        <v>7150</v>
      </c>
      <c r="H2399" s="483" t="s">
        <v>7273</v>
      </c>
    </row>
    <row r="2400" spans="1:8">
      <c r="E2400" s="329">
        <v>304</v>
      </c>
      <c r="F2400" s="329">
        <v>4025</v>
      </c>
      <c r="G2400" s="329" t="s">
        <v>7179</v>
      </c>
      <c r="H2400" s="483" t="s">
        <v>7274</v>
      </c>
    </row>
    <row r="2401" spans="1:8">
      <c r="C2401" s="483">
        <v>17000</v>
      </c>
      <c r="H2401" s="483" t="s">
        <v>7275</v>
      </c>
    </row>
    <row r="2402" spans="1:8">
      <c r="E2402" s="329"/>
      <c r="F2402" s="329"/>
      <c r="G2402" s="329"/>
    </row>
    <row r="2403" spans="1:8">
      <c r="A2403" s="483" t="s">
        <v>7276</v>
      </c>
      <c r="E2403" s="329"/>
      <c r="F2403" s="329"/>
      <c r="G2403" s="329"/>
    </row>
    <row r="2404" spans="1:8">
      <c r="C2404" s="483">
        <v>18617</v>
      </c>
      <c r="H2404" s="483" t="s">
        <v>7277</v>
      </c>
    </row>
    <row r="2405" spans="1:8">
      <c r="C2405" s="483">
        <v>1808</v>
      </c>
      <c r="H2405" s="483" t="s">
        <v>7278</v>
      </c>
    </row>
    <row r="2406" spans="1:8">
      <c r="E2406" s="329"/>
      <c r="F2406" s="329"/>
      <c r="G2406" s="329"/>
    </row>
    <row r="2407" spans="1:8">
      <c r="A2407" s="483" t="s">
        <v>7279</v>
      </c>
      <c r="E2407" s="329"/>
      <c r="F2407" s="329"/>
      <c r="G2407" s="329"/>
    </row>
    <row r="2408" spans="1:8">
      <c r="C2408" s="483">
        <v>25318</v>
      </c>
      <c r="H2408" s="483" t="s">
        <v>7256</v>
      </c>
    </row>
    <row r="2409" spans="1:8">
      <c r="C2409" s="483">
        <v>63185</v>
      </c>
      <c r="H2409" s="483" t="s">
        <v>7257</v>
      </c>
    </row>
    <row r="2410" spans="1:8">
      <c r="C2410" s="483">
        <v>28000</v>
      </c>
      <c r="H2410" s="483" t="s">
        <v>7258</v>
      </c>
    </row>
    <row r="2411" spans="1:8">
      <c r="E2411" s="329"/>
      <c r="F2411" s="329"/>
      <c r="G2411" s="329"/>
    </row>
    <row r="2412" spans="1:8">
      <c r="A2412" s="483" t="s">
        <v>7280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7162</v>
      </c>
      <c r="H2413" s="483" t="s">
        <v>7281</v>
      </c>
    </row>
    <row r="2414" spans="1:8">
      <c r="E2414" s="329"/>
      <c r="F2414" s="329"/>
      <c r="G2414" s="329"/>
    </row>
    <row r="2415" spans="1:8">
      <c r="A2415" s="483" t="s">
        <v>7282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7146</v>
      </c>
      <c r="H2416" s="483" t="s">
        <v>7283</v>
      </c>
    </row>
    <row r="2417" spans="1:8">
      <c r="E2417" s="484"/>
      <c r="F2417" s="484"/>
      <c r="G2417" s="484"/>
      <c r="H2417" s="484"/>
    </row>
    <row r="2418" spans="1:8">
      <c r="A2418" s="483" t="s">
        <v>7284</v>
      </c>
    </row>
    <row r="2419" spans="1:8">
      <c r="E2419" s="483">
        <v>35</v>
      </c>
      <c r="F2419" s="483">
        <v>3612</v>
      </c>
      <c r="G2419" s="483" t="s">
        <v>7150</v>
      </c>
      <c r="H2419" s="483" t="s">
        <v>7285</v>
      </c>
    </row>
    <row r="2421" spans="1:8">
      <c r="A2421" s="483" t="s">
        <v>7286</v>
      </c>
    </row>
    <row r="2422" spans="1:8">
      <c r="C2422" s="483">
        <v>42000</v>
      </c>
      <c r="H2422" s="483" t="s">
        <v>7287</v>
      </c>
    </row>
    <row r="2423" spans="1:8">
      <c r="E2423" s="484"/>
      <c r="F2423" s="484"/>
      <c r="G2423" s="484"/>
      <c r="H2423" s="484"/>
    </row>
    <row r="2424" spans="1:8">
      <c r="A2424" s="483" t="s">
        <v>7288</v>
      </c>
    </row>
    <row r="2425" spans="1:8">
      <c r="E2425" s="483">
        <v>75</v>
      </c>
      <c r="F2425" s="483">
        <v>3537</v>
      </c>
      <c r="G2425" s="483" t="s">
        <v>7150</v>
      </c>
      <c r="H2425" s="483" t="s">
        <v>7289</v>
      </c>
    </row>
    <row r="2426" spans="1:8">
      <c r="E2426" s="483">
        <v>1205</v>
      </c>
      <c r="F2426" s="483">
        <v>2332</v>
      </c>
      <c r="G2426" s="483" t="s">
        <v>7157</v>
      </c>
      <c r="H2426" s="483" t="s">
        <v>7290</v>
      </c>
    </row>
    <row r="2427" spans="1:8">
      <c r="E2427" s="329">
        <v>48</v>
      </c>
      <c r="F2427" s="329">
        <v>2284</v>
      </c>
      <c r="G2427" s="483" t="s">
        <v>7160</v>
      </c>
      <c r="H2427" s="483" t="s">
        <v>7291</v>
      </c>
    </row>
    <row r="2428" spans="1:8">
      <c r="E2428" s="484"/>
      <c r="F2428" s="484"/>
      <c r="G2428" s="484"/>
      <c r="H2428" s="484"/>
    </row>
    <row r="2429" spans="1:8">
      <c r="A2429" s="483" t="s">
        <v>7292</v>
      </c>
    </row>
    <row r="2430" spans="1:8">
      <c r="E2430" s="329">
        <v>18</v>
      </c>
      <c r="F2430" s="329">
        <v>2266</v>
      </c>
      <c r="G2430" s="483" t="s">
        <v>7162</v>
      </c>
      <c r="H2430" s="483" t="s">
        <v>7293</v>
      </c>
    </row>
    <row r="2431" spans="1:8">
      <c r="C2431" s="483">
        <v>200000</v>
      </c>
      <c r="E2431" s="484"/>
      <c r="F2431" s="484"/>
      <c r="G2431" s="484"/>
      <c r="H2431" s="329" t="s">
        <v>7176</v>
      </c>
    </row>
    <row r="2432" spans="1:8">
      <c r="E2432" s="329">
        <v>840</v>
      </c>
      <c r="F2432" s="329">
        <v>1426</v>
      </c>
      <c r="G2432" s="483" t="s">
        <v>7150</v>
      </c>
      <c r="H2432" s="483" t="s">
        <v>7294</v>
      </c>
    </row>
    <row r="2433" spans="1:8">
      <c r="E2433" s="484"/>
      <c r="F2433" s="484"/>
      <c r="G2433" s="484"/>
      <c r="H2433" s="484"/>
    </row>
    <row r="2434" spans="1:8">
      <c r="A2434" s="483" t="s">
        <v>7295</v>
      </c>
    </row>
    <row r="2435" spans="1:8">
      <c r="C2435" s="483">
        <v>17000</v>
      </c>
      <c r="H2435" s="483" t="s">
        <v>7296</v>
      </c>
    </row>
    <row r="2436" spans="1:8">
      <c r="C2436" s="483">
        <v>5000</v>
      </c>
      <c r="H2436" s="483" t="s">
        <v>7172</v>
      </c>
    </row>
    <row r="2437" spans="1:8">
      <c r="D2437" s="483">
        <v>5000</v>
      </c>
      <c r="F2437" s="483">
        <v>6426</v>
      </c>
      <c r="H2437" s="483" t="s">
        <v>7172</v>
      </c>
    </row>
    <row r="2439" spans="1:8">
      <c r="A2439" s="483" t="s">
        <v>7297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7160</v>
      </c>
      <c r="H2440" s="483" t="s">
        <v>7298</v>
      </c>
    </row>
    <row r="2441" spans="1:8">
      <c r="E2441" s="329">
        <v>365</v>
      </c>
      <c r="F2441" s="329">
        <v>5691</v>
      </c>
      <c r="G2441" s="483" t="s">
        <v>7160</v>
      </c>
      <c r="H2441" s="483" t="s">
        <v>7298</v>
      </c>
    </row>
    <row r="2442" spans="1:8">
      <c r="E2442" s="329"/>
      <c r="F2442" s="329"/>
      <c r="H2442" s="490" t="s">
        <v>7299</v>
      </c>
    </row>
    <row r="2443" spans="1:8">
      <c r="A2443" s="483" t="s">
        <v>7300</v>
      </c>
      <c r="E2443" s="483">
        <v>500</v>
      </c>
      <c r="F2443" s="329">
        <v>5191</v>
      </c>
      <c r="G2443" s="483" t="s">
        <v>7150</v>
      </c>
      <c r="H2443" s="483" t="s">
        <v>7173</v>
      </c>
    </row>
    <row r="2444" spans="1:8">
      <c r="A2444" s="483" t="s">
        <v>7300</v>
      </c>
      <c r="C2444" s="483">
        <v>11568</v>
      </c>
      <c r="H2444" s="483" t="s">
        <v>7301</v>
      </c>
    </row>
    <row r="2445" spans="1:8">
      <c r="A2445" s="483" t="s">
        <v>7302</v>
      </c>
      <c r="E2445" s="483">
        <v>200</v>
      </c>
      <c r="F2445" s="329">
        <v>4991</v>
      </c>
      <c r="G2445" s="483" t="s">
        <v>7160</v>
      </c>
      <c r="H2445" s="483" t="s">
        <v>7182</v>
      </c>
    </row>
    <row r="2446" spans="1:8">
      <c r="A2446" s="483" t="s">
        <v>7302</v>
      </c>
      <c r="E2446" s="483">
        <v>80</v>
      </c>
      <c r="F2446" s="329">
        <v>4911</v>
      </c>
      <c r="G2446" s="483" t="s">
        <v>7146</v>
      </c>
      <c r="H2446" s="483" t="s">
        <v>7303</v>
      </c>
    </row>
    <row r="2447" spans="1:8">
      <c r="A2447" s="483" t="s">
        <v>7302</v>
      </c>
      <c r="E2447" s="483">
        <v>300</v>
      </c>
      <c r="F2447" s="329">
        <v>4611</v>
      </c>
      <c r="G2447" s="483" t="s">
        <v>7240</v>
      </c>
      <c r="H2447" s="483" t="s">
        <v>7304</v>
      </c>
    </row>
    <row r="2448" spans="1:8">
      <c r="A2448" s="483" t="s">
        <v>7305</v>
      </c>
      <c r="C2448" s="483">
        <v>8139</v>
      </c>
      <c r="H2448" s="483" t="s">
        <v>7306</v>
      </c>
    </row>
    <row r="2449" spans="1:8">
      <c r="A2449" s="483" t="s">
        <v>7307</v>
      </c>
      <c r="E2449" s="329">
        <v>150</v>
      </c>
      <c r="F2449" s="329">
        <v>4461</v>
      </c>
      <c r="G2449" s="483" t="s">
        <v>7160</v>
      </c>
      <c r="H2449" s="483" t="s">
        <v>7308</v>
      </c>
    </row>
    <row r="2450" spans="1:8">
      <c r="A2450" s="483" t="s">
        <v>7307</v>
      </c>
      <c r="E2450" s="329">
        <v>160</v>
      </c>
      <c r="F2450" s="329">
        <v>4301</v>
      </c>
      <c r="G2450" s="483" t="s">
        <v>7160</v>
      </c>
      <c r="H2450" s="483" t="s">
        <v>7308</v>
      </c>
    </row>
    <row r="2451" spans="1:8">
      <c r="E2451" s="329"/>
      <c r="F2451" s="329"/>
      <c r="H2451" s="490" t="s">
        <v>7309</v>
      </c>
    </row>
    <row r="2452" spans="1:8">
      <c r="A2452" s="483" t="s">
        <v>7310</v>
      </c>
      <c r="E2452" s="329">
        <v>216</v>
      </c>
      <c r="F2452" s="329">
        <v>4085</v>
      </c>
      <c r="G2452" s="483" t="s">
        <v>7150</v>
      </c>
      <c r="H2452" s="483" t="s">
        <v>7311</v>
      </c>
    </row>
    <row r="2453" spans="1:8">
      <c r="A2453" s="483" t="s">
        <v>7312</v>
      </c>
      <c r="E2453" s="483">
        <v>1205</v>
      </c>
      <c r="F2453" s="483">
        <v>2880</v>
      </c>
      <c r="G2453" s="483" t="s">
        <v>7157</v>
      </c>
      <c r="H2453" s="483" t="s">
        <v>7313</v>
      </c>
    </row>
    <row r="2454" spans="1:8">
      <c r="A2454" s="483" t="s">
        <v>7312</v>
      </c>
      <c r="E2454" s="329">
        <v>251</v>
      </c>
      <c r="F2454" s="329">
        <v>2629</v>
      </c>
      <c r="G2454" s="329" t="s">
        <v>7179</v>
      </c>
      <c r="H2454" s="483" t="s">
        <v>7314</v>
      </c>
    </row>
    <row r="2455" spans="1:8">
      <c r="A2455" s="483" t="s">
        <v>7312</v>
      </c>
      <c r="E2455" s="483">
        <v>65</v>
      </c>
      <c r="F2455" s="329">
        <v>2564</v>
      </c>
      <c r="G2455" s="483" t="s">
        <v>7184</v>
      </c>
      <c r="H2455" s="483" t="s">
        <v>7315</v>
      </c>
    </row>
    <row r="2456" spans="1:8">
      <c r="A2456" s="483" t="s">
        <v>7316</v>
      </c>
      <c r="E2456" s="329">
        <v>120</v>
      </c>
      <c r="F2456" s="329">
        <v>2444</v>
      </c>
      <c r="G2456" s="483" t="s">
        <v>7160</v>
      </c>
      <c r="H2456" s="483" t="s">
        <v>7317</v>
      </c>
    </row>
    <row r="2457" spans="1:8">
      <c r="A2457" s="483" t="s">
        <v>7316</v>
      </c>
      <c r="E2457" s="329">
        <v>130</v>
      </c>
      <c r="F2457" s="329">
        <v>2314</v>
      </c>
      <c r="G2457" s="483" t="s">
        <v>7160</v>
      </c>
      <c r="H2457" s="483" t="s">
        <v>7317</v>
      </c>
    </row>
    <row r="2458" spans="1:8">
      <c r="A2458" s="483" t="s">
        <v>7318</v>
      </c>
      <c r="E2458" s="329">
        <v>275</v>
      </c>
      <c r="F2458" s="329">
        <v>2039</v>
      </c>
      <c r="G2458" s="483" t="s">
        <v>7160</v>
      </c>
      <c r="H2458" s="483" t="s">
        <v>7319</v>
      </c>
    </row>
    <row r="2459" spans="1:8">
      <c r="A2459" s="483" t="s">
        <v>7318</v>
      </c>
      <c r="E2459" s="329">
        <v>280</v>
      </c>
      <c r="F2459" s="329">
        <v>1759</v>
      </c>
      <c r="G2459" s="483" t="s">
        <v>7160</v>
      </c>
      <c r="H2459" s="483" t="s">
        <v>7319</v>
      </c>
    </row>
    <row r="2460" spans="1:8">
      <c r="A2460" s="483" t="s">
        <v>7320</v>
      </c>
      <c r="E2460" s="483">
        <v>16</v>
      </c>
      <c r="F2460" s="329">
        <v>1743</v>
      </c>
      <c r="G2460" s="483" t="s">
        <v>7184</v>
      </c>
      <c r="H2460" s="483" t="s">
        <v>7321</v>
      </c>
    </row>
    <row r="2461" spans="1:8">
      <c r="A2461" s="483" t="s">
        <v>7320</v>
      </c>
      <c r="E2461" s="483">
        <v>60</v>
      </c>
      <c r="F2461" s="329">
        <v>1683</v>
      </c>
      <c r="G2461" s="483" t="s">
        <v>7184</v>
      </c>
      <c r="H2461" s="483" t="s">
        <v>7322</v>
      </c>
    </row>
    <row r="2462" spans="1:8">
      <c r="A2462" s="483" t="s">
        <v>7323</v>
      </c>
      <c r="E2462" s="329">
        <v>210</v>
      </c>
      <c r="F2462" s="329">
        <v>1473</v>
      </c>
      <c r="G2462" s="483" t="s">
        <v>7160</v>
      </c>
      <c r="H2462" s="483" t="s">
        <v>7324</v>
      </c>
    </row>
    <row r="2463" spans="1:8">
      <c r="A2463" s="483" t="s">
        <v>7323</v>
      </c>
      <c r="E2463" s="329">
        <v>200</v>
      </c>
      <c r="F2463" s="329">
        <v>1273</v>
      </c>
      <c r="G2463" s="483" t="s">
        <v>7160</v>
      </c>
      <c r="H2463" s="483" t="s">
        <v>7324</v>
      </c>
    </row>
    <row r="2464" spans="1:8">
      <c r="A2464" s="483" t="s">
        <v>7325</v>
      </c>
      <c r="C2464" s="483">
        <v>17000</v>
      </c>
      <c r="H2464" s="483" t="s">
        <v>7326</v>
      </c>
    </row>
    <row r="2465" spans="1:8">
      <c r="A2465" s="483" t="s">
        <v>7325</v>
      </c>
      <c r="E2465" s="483">
        <v>32</v>
      </c>
      <c r="F2465" s="329">
        <v>1241</v>
      </c>
      <c r="G2465" s="483" t="s">
        <v>7184</v>
      </c>
      <c r="H2465" s="483" t="s">
        <v>7321</v>
      </c>
    </row>
    <row r="2466" spans="1:8">
      <c r="A2466" s="483" t="s">
        <v>7327</v>
      </c>
      <c r="E2466" s="329">
        <v>120</v>
      </c>
      <c r="F2466" s="329">
        <v>1121</v>
      </c>
      <c r="G2466" s="483" t="s">
        <v>7150</v>
      </c>
      <c r="H2466" s="483" t="s">
        <v>7328</v>
      </c>
    </row>
    <row r="2467" spans="1:8">
      <c r="A2467" s="483" t="s">
        <v>7329</v>
      </c>
      <c r="C2467" s="483">
        <v>85053</v>
      </c>
      <c r="H2467" s="483" t="s">
        <v>7330</v>
      </c>
    </row>
    <row r="2468" spans="1:8">
      <c r="A2468" s="483" t="s">
        <v>7329</v>
      </c>
      <c r="C2468" s="483">
        <v>25318</v>
      </c>
      <c r="H2468" s="483" t="s">
        <v>7331</v>
      </c>
    </row>
    <row r="2469" spans="1:8">
      <c r="A2469" s="483" t="s">
        <v>7329</v>
      </c>
      <c r="C2469" s="483">
        <v>62750</v>
      </c>
      <c r="H2469" s="483" t="s">
        <v>7257</v>
      </c>
    </row>
    <row r="2470" spans="1:8">
      <c r="A2470" s="483" t="s">
        <v>7329</v>
      </c>
      <c r="C2470" s="483">
        <v>18500</v>
      </c>
      <c r="H2470" s="483" t="s">
        <v>7258</v>
      </c>
    </row>
    <row r="2471" spans="1:8">
      <c r="A2471" s="483" t="s">
        <v>7332</v>
      </c>
      <c r="C2471" s="483">
        <v>3000</v>
      </c>
      <c r="H2471" s="483" t="s">
        <v>7333</v>
      </c>
    </row>
    <row r="2472" spans="1:8">
      <c r="A2472" s="483" t="s">
        <v>7334</v>
      </c>
      <c r="E2472" s="483">
        <v>35</v>
      </c>
      <c r="F2472" s="483">
        <v>1086</v>
      </c>
      <c r="G2472" s="483" t="s">
        <v>7150</v>
      </c>
      <c r="H2472" s="483" t="s">
        <v>7335</v>
      </c>
    </row>
    <row r="2473" spans="1:8">
      <c r="A2473" s="483" t="s">
        <v>7336</v>
      </c>
      <c r="C2473" s="483">
        <v>16500</v>
      </c>
      <c r="H2473" s="483" t="s">
        <v>7337</v>
      </c>
    </row>
    <row r="2474" spans="1:8">
      <c r="A2474" s="483" t="s">
        <v>7338</v>
      </c>
      <c r="C2474" s="483">
        <v>825</v>
      </c>
      <c r="H2474" s="483" t="s">
        <v>7339</v>
      </c>
    </row>
    <row r="2475" spans="1:8">
      <c r="A2475" s="483" t="s">
        <v>7340</v>
      </c>
      <c r="C2475" s="483">
        <v>5000</v>
      </c>
      <c r="H2475" s="483" t="s">
        <v>7172</v>
      </c>
    </row>
    <row r="2476" spans="1:8">
      <c r="A2476" s="483" t="s">
        <v>7340</v>
      </c>
      <c r="D2476" s="483">
        <v>5000</v>
      </c>
      <c r="F2476" s="483">
        <v>6086</v>
      </c>
      <c r="H2476" s="483" t="s">
        <v>7172</v>
      </c>
    </row>
    <row r="2477" spans="1:8">
      <c r="A2477" s="483" t="s">
        <v>7340</v>
      </c>
      <c r="E2477" s="483">
        <v>1205</v>
      </c>
      <c r="F2477" s="483">
        <v>4881</v>
      </c>
      <c r="G2477" s="483" t="s">
        <v>7157</v>
      </c>
      <c r="H2477" s="483" t="s">
        <v>7341</v>
      </c>
    </row>
    <row r="2478" spans="1:8">
      <c r="A2478" s="483" t="s">
        <v>7342</v>
      </c>
      <c r="E2478" s="329">
        <v>18</v>
      </c>
      <c r="F2478" s="329">
        <v>4863</v>
      </c>
      <c r="G2478" s="483" t="s">
        <v>7162</v>
      </c>
      <c r="H2478" s="483" t="s">
        <v>7343</v>
      </c>
    </row>
    <row r="2479" spans="1:8" ht="66">
      <c r="A2479" s="483" t="s">
        <v>7344</v>
      </c>
      <c r="C2479" s="483">
        <v>25000</v>
      </c>
      <c r="E2479" s="329"/>
      <c r="F2479" s="329"/>
      <c r="H2479" s="489" t="s">
        <v>7345</v>
      </c>
    </row>
    <row r="2480" spans="1:8">
      <c r="A2480" s="483" t="s">
        <v>7346</v>
      </c>
      <c r="C2480" s="483">
        <v>17000</v>
      </c>
      <c r="H2480" s="483" t="s">
        <v>7347</v>
      </c>
    </row>
    <row r="2481" spans="1:8">
      <c r="A2481" s="483" t="s">
        <v>7348</v>
      </c>
      <c r="C2481" s="483">
        <v>14193</v>
      </c>
      <c r="H2481" s="483" t="s">
        <v>7349</v>
      </c>
    </row>
    <row r="2482" spans="1:8">
      <c r="A2482" s="483" t="s">
        <v>7348</v>
      </c>
      <c r="E2482" s="329">
        <v>435</v>
      </c>
      <c r="F2482" s="329">
        <v>4428</v>
      </c>
      <c r="G2482" s="483" t="s">
        <v>7160</v>
      </c>
      <c r="H2482" s="483" t="s">
        <v>7350</v>
      </c>
    </row>
    <row r="2483" spans="1:8">
      <c r="A2483" s="483" t="s">
        <v>7351</v>
      </c>
      <c r="E2483" s="329">
        <v>500</v>
      </c>
      <c r="F2483" s="329">
        <v>3928</v>
      </c>
      <c r="G2483" s="483" t="s">
        <v>7160</v>
      </c>
      <c r="H2483" s="483" t="s">
        <v>7352</v>
      </c>
    </row>
    <row r="2484" spans="1:8">
      <c r="A2484" s="483" t="s">
        <v>7353</v>
      </c>
      <c r="C2484" s="483">
        <v>25318</v>
      </c>
      <c r="H2484" s="483" t="s">
        <v>7354</v>
      </c>
    </row>
    <row r="2485" spans="1:8">
      <c r="A2485" s="483" t="s">
        <v>7353</v>
      </c>
      <c r="C2485" s="483">
        <v>62750</v>
      </c>
      <c r="H2485" s="483" t="s">
        <v>7355</v>
      </c>
    </row>
    <row r="2486" spans="1:8">
      <c r="A2486" s="483" t="s">
        <v>7353</v>
      </c>
      <c r="C2486" s="483">
        <v>89500</v>
      </c>
      <c r="H2486" s="483" t="s">
        <v>7356</v>
      </c>
    </row>
    <row r="2487" spans="1:8">
      <c r="A2487" s="483" t="s">
        <v>7357</v>
      </c>
      <c r="C2487" s="483">
        <v>39562</v>
      </c>
      <c r="H2487" s="483" t="s">
        <v>7358</v>
      </c>
    </row>
    <row r="2488" spans="1:8">
      <c r="A2488" s="483" t="s">
        <v>7359</v>
      </c>
      <c r="E2488" s="329">
        <v>209</v>
      </c>
      <c r="F2488" s="329">
        <v>3719</v>
      </c>
      <c r="G2488" s="329" t="s">
        <v>7179</v>
      </c>
      <c r="H2488" s="483" t="s">
        <v>7360</v>
      </c>
    </row>
    <row r="2489" spans="1:8">
      <c r="A2489" s="483" t="s">
        <v>7359</v>
      </c>
      <c r="E2489" s="483">
        <v>1205</v>
      </c>
      <c r="F2489" s="483">
        <v>2514</v>
      </c>
      <c r="G2489" s="483" t="s">
        <v>7157</v>
      </c>
      <c r="H2489" s="483" t="s">
        <v>7361</v>
      </c>
    </row>
    <row r="2490" spans="1:8">
      <c r="A2490" s="483" t="s">
        <v>7362</v>
      </c>
      <c r="C2490" s="483">
        <v>17000</v>
      </c>
      <c r="H2490" s="483" t="s">
        <v>7363</v>
      </c>
    </row>
    <row r="2491" spans="1:8">
      <c r="A2491" s="483" t="s">
        <v>7364</v>
      </c>
      <c r="C2491" s="483">
        <v>5077</v>
      </c>
      <c r="H2491" s="483" t="s">
        <v>7365</v>
      </c>
    </row>
    <row r="2492" spans="1:8">
      <c r="A2492" s="483" t="s">
        <v>7366</v>
      </c>
      <c r="E2492" s="483">
        <v>200</v>
      </c>
      <c r="F2492" s="329">
        <v>2314</v>
      </c>
      <c r="G2492" s="483" t="s">
        <v>7184</v>
      </c>
      <c r="H2492" s="483" t="s">
        <v>7367</v>
      </c>
    </row>
    <row r="2493" spans="1:8">
      <c r="A2493" s="483" t="s">
        <v>7366</v>
      </c>
      <c r="C2493" s="483">
        <v>25318</v>
      </c>
      <c r="H2493" s="483" t="s">
        <v>7368</v>
      </c>
    </row>
    <row r="2494" spans="1:8">
      <c r="A2494" s="483" t="s">
        <v>7366</v>
      </c>
      <c r="C2494" s="483">
        <v>62750</v>
      </c>
      <c r="H2494" s="483" t="s">
        <v>7369</v>
      </c>
    </row>
    <row r="2495" spans="1:8">
      <c r="A2495" s="483" t="s">
        <v>7366</v>
      </c>
      <c r="C2495" s="483">
        <v>18000</v>
      </c>
      <c r="H2495" s="483" t="s">
        <v>7370</v>
      </c>
    </row>
    <row r="2496" spans="1:8">
      <c r="A2496" s="483" t="s">
        <v>7371</v>
      </c>
      <c r="E2496" s="483">
        <v>200</v>
      </c>
      <c r="F2496" s="483">
        <v>2114</v>
      </c>
      <c r="G2496" s="483" t="s">
        <v>7150</v>
      </c>
      <c r="H2496" s="483" t="s">
        <v>7372</v>
      </c>
    </row>
    <row r="2497" spans="1:8">
      <c r="A2497" s="483" t="s">
        <v>7373</v>
      </c>
      <c r="E2497" s="483">
        <v>35</v>
      </c>
      <c r="F2497" s="483">
        <v>2079</v>
      </c>
      <c r="G2497" s="483" t="s">
        <v>7150</v>
      </c>
      <c r="H2497" s="483" t="s">
        <v>7374</v>
      </c>
    </row>
    <row r="2498" spans="1:8">
      <c r="A2498" s="483" t="s">
        <v>7373</v>
      </c>
      <c r="E2498" s="329">
        <v>20</v>
      </c>
      <c r="F2498" s="329">
        <v>2059</v>
      </c>
      <c r="G2498" s="483" t="s">
        <v>7146</v>
      </c>
      <c r="H2498" s="483" t="s">
        <v>7148</v>
      </c>
    </row>
    <row r="2499" spans="1:8">
      <c r="A2499" s="483" t="s">
        <v>7373</v>
      </c>
      <c r="E2499" s="483">
        <v>39</v>
      </c>
      <c r="F2499" s="329">
        <v>2020</v>
      </c>
      <c r="G2499" s="483" t="s">
        <v>7146</v>
      </c>
      <c r="H2499" s="483" t="s">
        <v>7375</v>
      </c>
    </row>
    <row r="2500" spans="1:8">
      <c r="A2500" s="483" t="s">
        <v>7376</v>
      </c>
      <c r="E2500" s="483">
        <v>1205</v>
      </c>
      <c r="F2500" s="483">
        <v>815</v>
      </c>
      <c r="G2500" s="483" t="s">
        <v>7157</v>
      </c>
      <c r="H2500" s="483" t="s">
        <v>7377</v>
      </c>
    </row>
    <row r="2501" spans="1:8">
      <c r="A2501" s="483" t="s">
        <v>7378</v>
      </c>
      <c r="C2501" s="483">
        <v>5000</v>
      </c>
      <c r="H2501" s="483" t="s">
        <v>7172</v>
      </c>
    </row>
    <row r="2502" spans="1:8">
      <c r="A2502" s="483" t="s">
        <v>7378</v>
      </c>
      <c r="D2502" s="483">
        <v>5000</v>
      </c>
      <c r="F2502" s="483">
        <v>5815</v>
      </c>
      <c r="H2502" s="483" t="s">
        <v>7172</v>
      </c>
    </row>
    <row r="2503" spans="1:8">
      <c r="A2503" s="483" t="s">
        <v>7378</v>
      </c>
      <c r="E2503" s="329">
        <v>18</v>
      </c>
      <c r="F2503" s="329">
        <v>5797</v>
      </c>
      <c r="G2503" s="483" t="s">
        <v>7162</v>
      </c>
      <c r="H2503" s="483" t="s">
        <v>7379</v>
      </c>
    </row>
    <row r="2504" spans="1:8">
      <c r="A2504" s="483" t="s">
        <v>7380</v>
      </c>
      <c r="C2504" s="483">
        <v>17000</v>
      </c>
      <c r="H2504" s="483" t="s">
        <v>7381</v>
      </c>
    </row>
    <row r="2505" spans="1:8">
      <c r="A2505" s="483" t="s">
        <v>7382</v>
      </c>
      <c r="C2505" s="483">
        <v>8998</v>
      </c>
      <c r="H2505" s="483" t="s">
        <v>7383</v>
      </c>
    </row>
    <row r="2506" spans="1:8">
      <c r="A2506" s="483" t="s">
        <v>7384</v>
      </c>
      <c r="E2506" s="483">
        <v>39</v>
      </c>
      <c r="F2506" s="329">
        <v>5758</v>
      </c>
      <c r="G2506" s="483" t="s">
        <v>7184</v>
      </c>
      <c r="H2506" s="483" t="s">
        <v>7385</v>
      </c>
    </row>
    <row r="2507" spans="1:8">
      <c r="A2507" s="483" t="s">
        <v>7384</v>
      </c>
      <c r="E2507" s="329">
        <v>32</v>
      </c>
      <c r="F2507" s="329">
        <v>5726</v>
      </c>
      <c r="G2507" s="483" t="s">
        <v>7160</v>
      </c>
      <c r="H2507" s="483" t="s">
        <v>7386</v>
      </c>
    </row>
    <row r="2508" spans="1:8">
      <c r="A2508" s="483" t="s">
        <v>7387</v>
      </c>
      <c r="E2508" s="329">
        <v>199</v>
      </c>
      <c r="F2508" s="329">
        <v>5527</v>
      </c>
      <c r="G2508" s="329" t="s">
        <v>7179</v>
      </c>
      <c r="H2508" s="483" t="s">
        <v>7388</v>
      </c>
    </row>
    <row r="2509" spans="1:8">
      <c r="A2509" s="483" t="s">
        <v>7387</v>
      </c>
      <c r="E2509" s="483">
        <v>1205</v>
      </c>
      <c r="F2509" s="483">
        <v>4322</v>
      </c>
      <c r="G2509" s="483" t="s">
        <v>7157</v>
      </c>
      <c r="H2509" s="483" t="s">
        <v>7389</v>
      </c>
    </row>
    <row r="2510" spans="1:8">
      <c r="A2510" s="483" t="s">
        <v>7390</v>
      </c>
      <c r="E2510" s="329">
        <v>80</v>
      </c>
      <c r="F2510" s="329">
        <v>4242</v>
      </c>
      <c r="G2510" s="483" t="s">
        <v>7160</v>
      </c>
      <c r="H2510" s="483" t="s">
        <v>7391</v>
      </c>
    </row>
    <row r="2511" spans="1:8">
      <c r="A2511" s="483" t="s">
        <v>7390</v>
      </c>
      <c r="E2511" s="329">
        <v>80</v>
      </c>
      <c r="F2511" s="329">
        <v>4162</v>
      </c>
      <c r="G2511" s="483" t="s">
        <v>7160</v>
      </c>
      <c r="H2511" s="483" t="s">
        <v>7391</v>
      </c>
    </row>
    <row r="2512" spans="1:8">
      <c r="A2512" s="483" t="s">
        <v>7392</v>
      </c>
      <c r="E2512" s="329">
        <v>70</v>
      </c>
      <c r="F2512" s="329">
        <v>4092</v>
      </c>
      <c r="G2512" s="483" t="s">
        <v>7160</v>
      </c>
      <c r="H2512" s="483" t="s">
        <v>7393</v>
      </c>
    </row>
    <row r="2513" spans="1:8">
      <c r="A2513" s="483" t="s">
        <v>7392</v>
      </c>
      <c r="E2513" s="329">
        <v>75</v>
      </c>
      <c r="F2513" s="329">
        <v>4017</v>
      </c>
      <c r="G2513" s="483" t="s">
        <v>7160</v>
      </c>
      <c r="H2513" s="483" t="s">
        <v>7393</v>
      </c>
    </row>
    <row r="2514" spans="1:8">
      <c r="A2514" s="483" t="s">
        <v>7392</v>
      </c>
      <c r="E2514" s="329">
        <v>100</v>
      </c>
      <c r="F2514" s="329">
        <v>3917</v>
      </c>
      <c r="G2514" s="483" t="s">
        <v>7160</v>
      </c>
      <c r="H2514" s="483" t="s">
        <v>7394</v>
      </c>
    </row>
    <row r="2515" spans="1:8">
      <c r="A2515" s="483" t="s">
        <v>7395</v>
      </c>
      <c r="C2515" s="483">
        <v>17000</v>
      </c>
      <c r="H2515" s="483" t="s">
        <v>7396</v>
      </c>
    </row>
    <row r="2516" spans="1:8">
      <c r="A2516" s="483" t="s">
        <v>7397</v>
      </c>
      <c r="C2516" s="483">
        <v>1354</v>
      </c>
      <c r="H2516" s="483" t="s">
        <v>7398</v>
      </c>
    </row>
    <row r="2517" spans="1:8">
      <c r="A2517" s="483" t="s">
        <v>7399</v>
      </c>
      <c r="E2517" s="483">
        <v>30</v>
      </c>
      <c r="F2517" s="329">
        <v>3887</v>
      </c>
      <c r="G2517" s="483" t="s">
        <v>7184</v>
      </c>
      <c r="H2517" s="483" t="s">
        <v>7400</v>
      </c>
    </row>
    <row r="2518" spans="1:8">
      <c r="A2518" s="483" t="s">
        <v>7401</v>
      </c>
      <c r="E2518" s="483">
        <v>35</v>
      </c>
      <c r="F2518" s="483">
        <v>3852</v>
      </c>
      <c r="G2518" s="483" t="s">
        <v>7150</v>
      </c>
      <c r="H2518" s="483" t="s">
        <v>7402</v>
      </c>
    </row>
    <row r="2519" spans="1:8">
      <c r="A2519" s="483" t="s">
        <v>7403</v>
      </c>
      <c r="E2519" s="483">
        <v>1205</v>
      </c>
      <c r="F2519" s="483">
        <v>2647</v>
      </c>
      <c r="G2519" s="483" t="s">
        <v>7157</v>
      </c>
      <c r="H2519" s="483" t="s">
        <v>7404</v>
      </c>
    </row>
    <row r="2520" spans="1:8">
      <c r="A2520" s="483" t="s">
        <v>7405</v>
      </c>
      <c r="E2520" s="329">
        <v>86</v>
      </c>
      <c r="F2520" s="329">
        <v>2561</v>
      </c>
      <c r="G2520" s="483" t="s">
        <v>7184</v>
      </c>
      <c r="H2520" s="329" t="s">
        <v>7406</v>
      </c>
    </row>
    <row r="2521" spans="1:8">
      <c r="A2521" s="483" t="s">
        <v>7405</v>
      </c>
      <c r="E2521" s="329">
        <v>169</v>
      </c>
      <c r="F2521" s="329">
        <v>2392</v>
      </c>
      <c r="G2521" s="483" t="s">
        <v>7184</v>
      </c>
      <c r="H2521" s="329" t="s">
        <v>7407</v>
      </c>
    </row>
    <row r="2522" spans="1:8">
      <c r="A2522" s="483" t="s">
        <v>7405</v>
      </c>
      <c r="E2522" s="329">
        <v>18</v>
      </c>
      <c r="F2522" s="329">
        <v>2374</v>
      </c>
      <c r="G2522" s="483" t="s">
        <v>7162</v>
      </c>
      <c r="H2522" s="483" t="s">
        <v>7408</v>
      </c>
    </row>
    <row r="2523" spans="1:8">
      <c r="A2523" s="483" t="s">
        <v>7409</v>
      </c>
      <c r="E2523" s="329">
        <v>140</v>
      </c>
      <c r="F2523" s="329">
        <v>2234</v>
      </c>
      <c r="G2523" s="483" t="s">
        <v>7160</v>
      </c>
      <c r="H2523" s="483" t="s">
        <v>7410</v>
      </c>
    </row>
    <row r="2524" spans="1:8">
      <c r="A2524" s="483" t="s">
        <v>7409</v>
      </c>
      <c r="E2524" s="329">
        <v>145</v>
      </c>
      <c r="F2524" s="329">
        <v>2089</v>
      </c>
      <c r="G2524" s="483" t="s">
        <v>7160</v>
      </c>
      <c r="H2524" s="483" t="s">
        <v>7410</v>
      </c>
    </row>
    <row r="2525" spans="1:8">
      <c r="A2525" s="483" t="s">
        <v>7409</v>
      </c>
      <c r="E2525" s="329">
        <v>155</v>
      </c>
      <c r="F2525" s="329">
        <v>1934</v>
      </c>
      <c r="G2525" s="483" t="s">
        <v>7160</v>
      </c>
      <c r="H2525" s="483" t="s">
        <v>7411</v>
      </c>
    </row>
    <row r="2526" spans="1:8">
      <c r="A2526" s="483" t="s">
        <v>7409</v>
      </c>
      <c r="E2526" s="329">
        <v>145</v>
      </c>
      <c r="F2526" s="329">
        <v>1789</v>
      </c>
      <c r="G2526" s="483" t="s">
        <v>7160</v>
      </c>
      <c r="H2526" s="483" t="s">
        <v>7411</v>
      </c>
    </row>
    <row r="2527" spans="1:8">
      <c r="A2527" s="483" t="s">
        <v>7412</v>
      </c>
      <c r="E2527" s="483">
        <v>145</v>
      </c>
      <c r="F2527" s="329">
        <v>1644</v>
      </c>
      <c r="G2527" s="483" t="s">
        <v>7162</v>
      </c>
      <c r="H2527" s="483" t="s">
        <v>7281</v>
      </c>
    </row>
    <row r="2528" spans="1:8">
      <c r="A2528" s="483" t="s">
        <v>7413</v>
      </c>
      <c r="C2528" s="483">
        <v>17000</v>
      </c>
      <c r="H2528" s="483" t="s">
        <v>7414</v>
      </c>
    </row>
    <row r="2529" spans="1:8">
      <c r="A2529" s="483" t="s">
        <v>7413</v>
      </c>
      <c r="C2529" s="483">
        <v>5000</v>
      </c>
      <c r="H2529" s="483" t="s">
        <v>7172</v>
      </c>
    </row>
    <row r="2530" spans="1:8">
      <c r="A2530" s="483" t="s">
        <v>7413</v>
      </c>
      <c r="C2530" s="483">
        <v>28652</v>
      </c>
      <c r="H2530" s="483" t="s">
        <v>7415</v>
      </c>
    </row>
    <row r="2531" spans="1:8">
      <c r="A2531" s="483" t="s">
        <v>7413</v>
      </c>
      <c r="E2531" s="483">
        <v>30</v>
      </c>
      <c r="F2531" s="483">
        <v>1614</v>
      </c>
      <c r="G2531" s="483" t="s">
        <v>7150</v>
      </c>
      <c r="H2531" s="483" t="s">
        <v>7416</v>
      </c>
    </row>
    <row r="2532" spans="1:8">
      <c r="A2532" s="483" t="s">
        <v>7413</v>
      </c>
      <c r="D2532" s="483">
        <v>5000</v>
      </c>
      <c r="F2532" s="483">
        <v>6614</v>
      </c>
      <c r="H2532" s="483" t="s">
        <v>7172</v>
      </c>
    </row>
    <row r="2533" spans="1:8">
      <c r="A2533" s="483" t="s">
        <v>7417</v>
      </c>
      <c r="E2533" s="483">
        <v>695</v>
      </c>
      <c r="F2533" s="483">
        <v>5919</v>
      </c>
      <c r="G2533" s="483" t="s">
        <v>7150</v>
      </c>
      <c r="H2533" s="483" t="s">
        <v>7418</v>
      </c>
    </row>
    <row r="2534" spans="1:8">
      <c r="A2534" s="483" t="s">
        <v>7417</v>
      </c>
      <c r="E2534" s="483">
        <v>284</v>
      </c>
      <c r="F2534" s="329">
        <v>5635</v>
      </c>
      <c r="G2534" s="483" t="s">
        <v>7146</v>
      </c>
      <c r="H2534" s="483" t="s">
        <v>7419</v>
      </c>
    </row>
    <row r="2535" spans="1:8">
      <c r="A2535" s="483" t="s">
        <v>7420</v>
      </c>
      <c r="C2535" s="483">
        <v>25318</v>
      </c>
      <c r="H2535" s="483" t="s">
        <v>7421</v>
      </c>
    </row>
    <row r="2536" spans="1:8">
      <c r="A2536" s="483" t="s">
        <v>7420</v>
      </c>
      <c r="C2536" s="483">
        <v>62750</v>
      </c>
      <c r="H2536" s="483" t="s">
        <v>7422</v>
      </c>
    </row>
    <row r="2537" spans="1:8">
      <c r="A2537" s="483" t="s">
        <v>7420</v>
      </c>
      <c r="C2537" s="483">
        <v>12000</v>
      </c>
      <c r="H2537" s="483" t="s">
        <v>7423</v>
      </c>
    </row>
    <row r="2538" spans="1:8">
      <c r="A2538" s="483" t="s">
        <v>7420</v>
      </c>
      <c r="E2538" s="483">
        <v>60</v>
      </c>
      <c r="F2538" s="483">
        <v>5575</v>
      </c>
      <c r="G2538" s="483" t="s">
        <v>7150</v>
      </c>
      <c r="H2538" s="483" t="s">
        <v>7424</v>
      </c>
    </row>
    <row r="2539" spans="1:8">
      <c r="A2539" s="483" t="s">
        <v>7420</v>
      </c>
      <c r="E2539" s="329">
        <v>32</v>
      </c>
      <c r="F2539" s="329">
        <v>5543</v>
      </c>
      <c r="G2539" s="483" t="s">
        <v>7160</v>
      </c>
      <c r="H2539" s="483" t="s">
        <v>7425</v>
      </c>
    </row>
    <row r="2540" spans="1:8">
      <c r="A2540" s="483" t="s">
        <v>7420</v>
      </c>
      <c r="E2540" s="329">
        <v>10</v>
      </c>
      <c r="F2540" s="329">
        <v>5533</v>
      </c>
      <c r="G2540" s="483" t="s">
        <v>7146</v>
      </c>
      <c r="H2540" s="483" t="s">
        <v>7426</v>
      </c>
    </row>
    <row r="2541" spans="1:8">
      <c r="A2541" s="483" t="s">
        <v>7427</v>
      </c>
      <c r="C2541" s="483">
        <v>10725</v>
      </c>
      <c r="H2541" s="483" t="s">
        <v>7428</v>
      </c>
    </row>
    <row r="2542" spans="1:8">
      <c r="A2542" s="483" t="s">
        <v>7427</v>
      </c>
      <c r="E2542" s="329">
        <v>130</v>
      </c>
      <c r="F2542" s="329">
        <v>5403</v>
      </c>
      <c r="G2542" s="483" t="s">
        <v>7160</v>
      </c>
      <c r="H2542" s="483" t="s">
        <v>7429</v>
      </c>
    </row>
    <row r="2543" spans="1:8">
      <c r="A2543" s="483" t="s">
        <v>7427</v>
      </c>
      <c r="E2543" s="329">
        <v>130</v>
      </c>
      <c r="F2543" s="329">
        <v>5273</v>
      </c>
      <c r="G2543" s="483" t="s">
        <v>7160</v>
      </c>
      <c r="H2543" s="483" t="s">
        <v>7429</v>
      </c>
    </row>
    <row r="2544" spans="1:8">
      <c r="A2544" s="483" t="s">
        <v>7430</v>
      </c>
      <c r="E2544" s="483">
        <v>30</v>
      </c>
      <c r="F2544" s="483">
        <v>5243</v>
      </c>
      <c r="G2544" s="483" t="s">
        <v>7150</v>
      </c>
      <c r="H2544" s="483" t="s">
        <v>7431</v>
      </c>
    </row>
    <row r="2545" spans="1:8">
      <c r="A2545" s="483" t="s">
        <v>7430</v>
      </c>
      <c r="E2545" s="329">
        <v>220</v>
      </c>
      <c r="F2545" s="329">
        <v>5023</v>
      </c>
      <c r="G2545" s="483" t="s">
        <v>7160</v>
      </c>
      <c r="H2545" s="483" t="s">
        <v>7432</v>
      </c>
    </row>
    <row r="2546" spans="1:8">
      <c r="A2546" s="483" t="s">
        <v>7430</v>
      </c>
      <c r="E2546" s="329">
        <v>215</v>
      </c>
      <c r="F2546" s="329">
        <v>4808</v>
      </c>
      <c r="G2546" s="483" t="s">
        <v>7160</v>
      </c>
      <c r="H2546" s="483" t="s">
        <v>7432</v>
      </c>
    </row>
    <row r="2547" spans="1:8">
      <c r="A2547" s="483" t="s">
        <v>7433</v>
      </c>
      <c r="E2547" s="483">
        <v>1205</v>
      </c>
      <c r="F2547" s="483">
        <v>3603</v>
      </c>
      <c r="G2547" s="483" t="s">
        <v>7157</v>
      </c>
      <c r="H2547" s="483" t="s">
        <v>7434</v>
      </c>
    </row>
    <row r="2548" spans="1:8">
      <c r="A2548" s="483" t="s">
        <v>7433</v>
      </c>
      <c r="E2548" s="483">
        <v>35</v>
      </c>
      <c r="F2548" s="483">
        <v>3568</v>
      </c>
      <c r="G2548" s="483" t="s">
        <v>7150</v>
      </c>
      <c r="H2548" s="483" t="s">
        <v>7435</v>
      </c>
    </row>
    <row r="2549" spans="1:8">
      <c r="A2549" s="483" t="s">
        <v>7433</v>
      </c>
      <c r="E2549" s="483">
        <v>700</v>
      </c>
      <c r="F2549" s="483">
        <v>2868</v>
      </c>
      <c r="G2549" s="483" t="s">
        <v>7150</v>
      </c>
      <c r="H2549" s="483" t="s">
        <v>7436</v>
      </c>
    </row>
    <row r="2550" spans="1:8">
      <c r="A2550" s="483" t="s">
        <v>7433</v>
      </c>
      <c r="E2550" s="329">
        <v>199</v>
      </c>
      <c r="F2550" s="329">
        <v>2669</v>
      </c>
      <c r="G2550" s="329" t="s">
        <v>7179</v>
      </c>
      <c r="H2550" s="483" t="s">
        <v>7437</v>
      </c>
    </row>
    <row r="2551" spans="1:8">
      <c r="A2551" s="483" t="s">
        <v>7438</v>
      </c>
      <c r="E2551" s="483">
        <v>35</v>
      </c>
      <c r="F2551" s="483">
        <v>2634</v>
      </c>
      <c r="G2551" s="483" t="s">
        <v>7150</v>
      </c>
      <c r="H2551" s="483" t="s">
        <v>7439</v>
      </c>
    </row>
    <row r="2552" spans="1:8">
      <c r="A2552" s="483" t="s">
        <v>7440</v>
      </c>
      <c r="C2552" s="483">
        <v>840</v>
      </c>
      <c r="H2552" s="483" t="s">
        <v>7441</v>
      </c>
    </row>
    <row r="2553" spans="1:8">
      <c r="A2553" s="483" t="s">
        <v>7442</v>
      </c>
      <c r="C2553" s="483">
        <v>17000</v>
      </c>
      <c r="H2553" s="483" t="s">
        <v>7443</v>
      </c>
    </row>
    <row r="2554" spans="1:8">
      <c r="A2554" s="483" t="s">
        <v>7444</v>
      </c>
      <c r="E2554" s="483">
        <v>45</v>
      </c>
      <c r="F2554" s="483">
        <v>2589</v>
      </c>
      <c r="G2554" s="483" t="s">
        <v>7150</v>
      </c>
      <c r="H2554" s="483" t="s">
        <v>7445</v>
      </c>
    </row>
    <row r="2555" spans="1:8">
      <c r="A2555" s="483" t="s">
        <v>7446</v>
      </c>
      <c r="E2555" s="483">
        <v>35</v>
      </c>
      <c r="F2555" s="483">
        <v>2554</v>
      </c>
      <c r="G2555" s="483" t="s">
        <v>7150</v>
      </c>
      <c r="H2555" s="483" t="s">
        <v>7447</v>
      </c>
    </row>
    <row r="2556" spans="1:8">
      <c r="A2556" s="483" t="s">
        <v>7448</v>
      </c>
      <c r="E2556" s="329">
        <v>94</v>
      </c>
      <c r="F2556" s="329">
        <v>2460</v>
      </c>
      <c r="G2556" s="483" t="s">
        <v>7160</v>
      </c>
      <c r="H2556" s="483" t="s">
        <v>7394</v>
      </c>
    </row>
    <row r="2557" spans="1:8">
      <c r="A2557" s="483" t="s">
        <v>7449</v>
      </c>
      <c r="E2557" s="483">
        <v>65</v>
      </c>
      <c r="F2557" s="483">
        <v>2395</v>
      </c>
      <c r="G2557" s="483" t="s">
        <v>7150</v>
      </c>
      <c r="H2557" s="483" t="s">
        <v>7450</v>
      </c>
    </row>
    <row r="2558" spans="1:8">
      <c r="A2558" s="483" t="s">
        <v>7451</v>
      </c>
      <c r="E2558" s="329">
        <v>400</v>
      </c>
      <c r="F2558" s="329">
        <v>1995</v>
      </c>
      <c r="G2558" s="483" t="s">
        <v>7160</v>
      </c>
      <c r="H2558" s="483" t="s">
        <v>7452</v>
      </c>
    </row>
    <row r="2559" spans="1:8">
      <c r="A2559" s="483" t="s">
        <v>7453</v>
      </c>
      <c r="E2559" s="483">
        <v>1205</v>
      </c>
      <c r="F2559" s="483">
        <v>790</v>
      </c>
      <c r="G2559" s="483" t="s">
        <v>7157</v>
      </c>
      <c r="H2559" s="483" t="s">
        <v>7454</v>
      </c>
    </row>
    <row r="2560" spans="1:8" ht="33">
      <c r="C2560" s="483">
        <v>50000</v>
      </c>
      <c r="H2560" s="489" t="s">
        <v>7455</v>
      </c>
    </row>
    <row r="2561" spans="1:8">
      <c r="A2561" s="483" t="s">
        <v>7456</v>
      </c>
      <c r="E2561" s="329">
        <v>18</v>
      </c>
      <c r="F2561" s="329">
        <v>772</v>
      </c>
      <c r="G2561" s="483" t="s">
        <v>7162</v>
      </c>
      <c r="H2561" s="483" t="s">
        <v>7457</v>
      </c>
    </row>
    <row r="2562" spans="1:8">
      <c r="A2562" s="483" t="s">
        <v>7458</v>
      </c>
      <c r="E2562" s="483">
        <v>30</v>
      </c>
      <c r="F2562" s="483">
        <v>742</v>
      </c>
      <c r="G2562" s="483" t="s">
        <v>7150</v>
      </c>
      <c r="H2562" s="483" t="s">
        <v>7459</v>
      </c>
    </row>
    <row r="2563" spans="1:8" s="487" customFormat="1" ht="3" customHeight="1">
      <c r="E2563" s="633"/>
      <c r="F2563" s="633"/>
    </row>
    <row r="2564" spans="1:8">
      <c r="A2564" s="483" t="s">
        <v>7460</v>
      </c>
      <c r="C2564" s="483">
        <v>17000</v>
      </c>
      <c r="H2564" s="483" t="s">
        <v>7461</v>
      </c>
    </row>
    <row r="2565" spans="1:8">
      <c r="A2565" s="483" t="s">
        <v>7460</v>
      </c>
      <c r="C2565" s="483">
        <v>25318</v>
      </c>
      <c r="H2565" s="483" t="s">
        <v>7462</v>
      </c>
    </row>
    <row r="2566" spans="1:8">
      <c r="A2566" s="483" t="s">
        <v>7460</v>
      </c>
      <c r="C2566" s="483">
        <v>62750</v>
      </c>
      <c r="H2566" s="483" t="s">
        <v>7463</v>
      </c>
    </row>
    <row r="2567" spans="1:8">
      <c r="A2567" s="483" t="s">
        <v>7460</v>
      </c>
      <c r="C2567" s="483">
        <v>23000</v>
      </c>
      <c r="H2567" s="483" t="s">
        <v>7464</v>
      </c>
    </row>
    <row r="2568" spans="1:8">
      <c r="A2568" s="483" t="s">
        <v>7460</v>
      </c>
      <c r="C2568" s="483">
        <v>5000</v>
      </c>
      <c r="H2568" s="483" t="s">
        <v>7172</v>
      </c>
    </row>
    <row r="2569" spans="1:8">
      <c r="A2569" s="483" t="s">
        <v>7460</v>
      </c>
      <c r="C2569" s="483">
        <v>15359</v>
      </c>
      <c r="H2569" s="483" t="s">
        <v>7465</v>
      </c>
    </row>
    <row r="2570" spans="1:8">
      <c r="A2570" s="483" t="s">
        <v>7460</v>
      </c>
      <c r="C2570" s="483">
        <v>1090</v>
      </c>
      <c r="H2570" s="483" t="s">
        <v>7466</v>
      </c>
    </row>
    <row r="2571" spans="1:8">
      <c r="A2571" s="483" t="s">
        <v>7460</v>
      </c>
      <c r="E2571" s="483">
        <v>300</v>
      </c>
      <c r="F2571" s="483">
        <v>442</v>
      </c>
      <c r="G2571" s="483" t="s">
        <v>7240</v>
      </c>
      <c r="H2571" s="483" t="s">
        <v>7467</v>
      </c>
    </row>
    <row r="2572" spans="1:8">
      <c r="A2572" s="483" t="s">
        <v>7460</v>
      </c>
      <c r="D2572" s="483">
        <v>5000</v>
      </c>
      <c r="F2572" s="483">
        <v>5442</v>
      </c>
      <c r="H2572" s="483" t="s">
        <v>7172</v>
      </c>
    </row>
    <row r="2573" spans="1:8">
      <c r="A2573" s="483" t="s">
        <v>7468</v>
      </c>
      <c r="E2573" s="329">
        <v>110</v>
      </c>
      <c r="F2573" s="329">
        <v>5332</v>
      </c>
      <c r="G2573" s="483" t="s">
        <v>7160</v>
      </c>
      <c r="H2573" s="483" t="s">
        <v>7429</v>
      </c>
    </row>
    <row r="2574" spans="1:8">
      <c r="A2574" s="483" t="s">
        <v>7468</v>
      </c>
      <c r="E2574" s="329">
        <v>140</v>
      </c>
      <c r="F2574" s="329">
        <v>5192</v>
      </c>
      <c r="G2574" s="483" t="s">
        <v>7160</v>
      </c>
      <c r="H2574" s="483" t="s">
        <v>7429</v>
      </c>
    </row>
    <row r="2575" spans="1:8" ht="181.5">
      <c r="A2575" s="483" t="s">
        <v>7469</v>
      </c>
      <c r="C2575" s="483">
        <v>494498</v>
      </c>
      <c r="H2575" s="489" t="s">
        <v>7470</v>
      </c>
    </row>
    <row r="2576" spans="1:8">
      <c r="A2576" s="483" t="s">
        <v>7471</v>
      </c>
      <c r="C2576" s="483">
        <v>51801</v>
      </c>
      <c r="H2576" s="483" t="s">
        <v>7472</v>
      </c>
    </row>
    <row r="2577" spans="1:8">
      <c r="A2577" s="483" t="s">
        <v>7473</v>
      </c>
      <c r="E2577" s="483">
        <v>1205</v>
      </c>
      <c r="F2577" s="483">
        <v>3987</v>
      </c>
      <c r="G2577" s="483" t="s">
        <v>7157</v>
      </c>
      <c r="H2577" s="483" t="s">
        <v>7474</v>
      </c>
    </row>
    <row r="2578" spans="1:8" ht="115.5">
      <c r="A2578" s="483" t="s">
        <v>7475</v>
      </c>
      <c r="C2578" s="483">
        <v>59000</v>
      </c>
      <c r="H2578" s="489" t="s">
        <v>7476</v>
      </c>
    </row>
    <row r="2579" spans="1:8">
      <c r="A2579" s="483" t="s">
        <v>7477</v>
      </c>
      <c r="E2579" s="329">
        <v>209</v>
      </c>
      <c r="F2579" s="329">
        <v>3778</v>
      </c>
      <c r="G2579" s="329" t="s">
        <v>7179</v>
      </c>
      <c r="H2579" s="483" t="s">
        <v>7478</v>
      </c>
    </row>
    <row r="2580" spans="1:8">
      <c r="A2580" s="483" t="s">
        <v>7479</v>
      </c>
      <c r="C2580" s="483">
        <v>17000</v>
      </c>
      <c r="H2580" s="483" t="s">
        <v>7480</v>
      </c>
    </row>
    <row r="2581" spans="1:8">
      <c r="A2581" s="483" t="s">
        <v>7481</v>
      </c>
      <c r="E2581" s="483">
        <v>200</v>
      </c>
      <c r="F2581" s="329">
        <v>3578</v>
      </c>
      <c r="G2581" s="483" t="s">
        <v>7184</v>
      </c>
      <c r="H2581" s="483" t="s">
        <v>7367</v>
      </c>
    </row>
    <row r="2582" spans="1:8">
      <c r="A2582" s="483" t="s">
        <v>7482</v>
      </c>
      <c r="H2582" s="483" t="s">
        <v>7483</v>
      </c>
    </row>
    <row r="2583" spans="1:8">
      <c r="A2583" s="483" t="s">
        <v>7482</v>
      </c>
      <c r="C2583" s="483">
        <v>50000</v>
      </c>
      <c r="H2583" s="483" t="s">
        <v>7484</v>
      </c>
    </row>
    <row r="2584" spans="1:8">
      <c r="A2584" s="483" t="s">
        <v>7482</v>
      </c>
      <c r="H2584" s="483" t="s">
        <v>7485</v>
      </c>
    </row>
    <row r="2585" spans="1:8">
      <c r="A2585" s="483" t="s">
        <v>7486</v>
      </c>
      <c r="C2585" s="483">
        <v>26036</v>
      </c>
      <c r="H2585" s="483" t="s">
        <v>7487</v>
      </c>
    </row>
    <row r="2586" spans="1:8">
      <c r="A2586" s="483" t="s">
        <v>7488</v>
      </c>
      <c r="E2586" s="329">
        <v>145</v>
      </c>
      <c r="F2586" s="329">
        <v>3433</v>
      </c>
      <c r="G2586" s="483" t="s">
        <v>7160</v>
      </c>
      <c r="H2586" s="483" t="s">
        <v>7489</v>
      </c>
    </row>
    <row r="2587" spans="1:8">
      <c r="A2587" s="483" t="s">
        <v>7488</v>
      </c>
      <c r="E2587" s="329">
        <v>155</v>
      </c>
      <c r="F2587" s="329">
        <v>3278</v>
      </c>
      <c r="G2587" s="483" t="s">
        <v>7160</v>
      </c>
      <c r="H2587" s="483" t="s">
        <v>7489</v>
      </c>
    </row>
    <row r="2588" spans="1:8">
      <c r="A2588" s="483" t="s">
        <v>7490</v>
      </c>
      <c r="E2588" s="329">
        <v>190</v>
      </c>
      <c r="F2588" s="329">
        <v>3088</v>
      </c>
      <c r="G2588" s="483" t="s">
        <v>7160</v>
      </c>
      <c r="H2588" s="483" t="s">
        <v>7491</v>
      </c>
    </row>
    <row r="2589" spans="1:8">
      <c r="A2589" s="483" t="s">
        <v>7490</v>
      </c>
      <c r="E2589" s="329">
        <v>20</v>
      </c>
      <c r="F2589" s="329">
        <v>3068</v>
      </c>
      <c r="G2589" s="483" t="s">
        <v>7160</v>
      </c>
      <c r="H2589" s="483" t="s">
        <v>7492</v>
      </c>
    </row>
    <row r="2590" spans="1:8">
      <c r="A2590" s="483" t="s">
        <v>7493</v>
      </c>
      <c r="E2590" s="483">
        <v>1205</v>
      </c>
      <c r="F2590" s="483">
        <v>1863</v>
      </c>
      <c r="G2590" s="483" t="s">
        <v>7157</v>
      </c>
      <c r="H2590" s="483" t="s">
        <v>7494</v>
      </c>
    </row>
    <row r="2591" spans="1:8">
      <c r="A2591" s="483" t="s">
        <v>7495</v>
      </c>
      <c r="C2591" s="483">
        <v>17000</v>
      </c>
      <c r="H2591" s="483" t="s">
        <v>7496</v>
      </c>
    </row>
    <row r="2592" spans="1:8">
      <c r="A2592" s="483" t="s">
        <v>7497</v>
      </c>
      <c r="E2592" s="329">
        <v>18</v>
      </c>
      <c r="F2592" s="329">
        <v>1845</v>
      </c>
      <c r="G2592" s="483" t="s">
        <v>7162</v>
      </c>
      <c r="H2592" s="483" t="s">
        <v>7498</v>
      </c>
    </row>
    <row r="2593" spans="1:8">
      <c r="A2593" s="483" t="s">
        <v>7497</v>
      </c>
      <c r="E2593" s="483">
        <v>204</v>
      </c>
      <c r="F2593" s="329">
        <v>1641</v>
      </c>
      <c r="G2593" s="483" t="s">
        <v>7146</v>
      </c>
      <c r="H2593" s="483" t="s">
        <v>7499</v>
      </c>
    </row>
    <row r="2594" spans="1:8">
      <c r="A2594" s="483" t="s">
        <v>7497</v>
      </c>
      <c r="E2594" s="329">
        <v>80</v>
      </c>
      <c r="F2594" s="329">
        <v>1561</v>
      </c>
      <c r="G2594" s="483" t="s">
        <v>7146</v>
      </c>
      <c r="H2594" s="483" t="s">
        <v>7148</v>
      </c>
    </row>
    <row r="2595" spans="1:8">
      <c r="A2595" s="483" t="s">
        <v>7500</v>
      </c>
      <c r="C2595" s="483">
        <v>25318</v>
      </c>
      <c r="H2595" s="483" t="s">
        <v>7501</v>
      </c>
    </row>
    <row r="2596" spans="1:8">
      <c r="A2596" s="483" t="s">
        <v>7500</v>
      </c>
      <c r="C2596" s="483">
        <v>62750</v>
      </c>
      <c r="H2596" s="483" t="s">
        <v>7502</v>
      </c>
    </row>
    <row r="2597" spans="1:8">
      <c r="A2597" s="483" t="s">
        <v>7500</v>
      </c>
      <c r="C2597" s="483">
        <v>18000</v>
      </c>
      <c r="H2597" s="483" t="s">
        <v>7503</v>
      </c>
    </row>
    <row r="2598" spans="1:8">
      <c r="A2598" s="483" t="s">
        <v>7500</v>
      </c>
      <c r="C2598" s="483">
        <v>2036</v>
      </c>
      <c r="H2598" s="483" t="s">
        <v>7504</v>
      </c>
    </row>
    <row r="2599" spans="1:8">
      <c r="A2599" s="483" t="s">
        <v>7500</v>
      </c>
      <c r="C2599" s="483">
        <v>28321</v>
      </c>
      <c r="H2599" s="483" t="s">
        <v>7505</v>
      </c>
    </row>
    <row r="2600" spans="1:8">
      <c r="A2600" s="483" t="s">
        <v>7506</v>
      </c>
      <c r="E2600" s="483">
        <v>45</v>
      </c>
      <c r="F2600" s="483">
        <v>1516</v>
      </c>
      <c r="G2600" s="483" t="s">
        <v>7150</v>
      </c>
      <c r="H2600" s="483" t="s">
        <v>7507</v>
      </c>
    </row>
    <row r="2601" spans="1:8">
      <c r="A2601" s="483" t="s">
        <v>7508</v>
      </c>
      <c r="C2601" s="483">
        <v>5000</v>
      </c>
      <c r="H2601" s="483" t="s">
        <v>7172</v>
      </c>
    </row>
    <row r="2602" spans="1:8">
      <c r="A2602" s="483" t="s">
        <v>7508</v>
      </c>
      <c r="C2602" s="483">
        <v>8712</v>
      </c>
      <c r="H2602" s="483" t="s">
        <v>7509</v>
      </c>
    </row>
    <row r="2603" spans="1:8">
      <c r="A2603" s="483" t="s">
        <v>7510</v>
      </c>
      <c r="D2603" s="483">
        <v>5000</v>
      </c>
      <c r="F2603" s="483">
        <v>6516</v>
      </c>
      <c r="H2603" s="483" t="s">
        <v>7172</v>
      </c>
    </row>
    <row r="2604" spans="1:8">
      <c r="A2604" s="483" t="s">
        <v>7511</v>
      </c>
      <c r="E2604" s="329">
        <v>150</v>
      </c>
      <c r="F2604" s="329">
        <v>6366</v>
      </c>
      <c r="G2604" s="483" t="s">
        <v>7160</v>
      </c>
      <c r="H2604" s="483" t="s">
        <v>7512</v>
      </c>
    </row>
    <row r="2605" spans="1:8">
      <c r="A2605" s="483" t="s">
        <v>7511</v>
      </c>
      <c r="E2605" s="329">
        <v>150</v>
      </c>
      <c r="F2605" s="329">
        <v>6216</v>
      </c>
      <c r="G2605" s="483" t="s">
        <v>7160</v>
      </c>
      <c r="H2605" s="483" t="s">
        <v>7512</v>
      </c>
    </row>
    <row r="2606" spans="1:8">
      <c r="A2606" s="483" t="s">
        <v>7513</v>
      </c>
      <c r="E2606" s="329">
        <v>245</v>
      </c>
      <c r="F2606" s="329">
        <v>5971</v>
      </c>
      <c r="G2606" s="483" t="s">
        <v>7160</v>
      </c>
      <c r="H2606" s="483" t="s">
        <v>7514</v>
      </c>
    </row>
    <row r="2607" spans="1:8">
      <c r="A2607" s="483" t="s">
        <v>7513</v>
      </c>
      <c r="E2607" s="329">
        <v>275</v>
      </c>
      <c r="F2607" s="329">
        <v>5696</v>
      </c>
      <c r="G2607" s="483" t="s">
        <v>7160</v>
      </c>
      <c r="H2607" s="483" t="s">
        <v>7514</v>
      </c>
    </row>
    <row r="2608" spans="1:8">
      <c r="A2608" s="483" t="s">
        <v>7513</v>
      </c>
      <c r="E2608" s="483">
        <v>1205</v>
      </c>
      <c r="F2608" s="483">
        <v>4491</v>
      </c>
      <c r="G2608" s="483" t="s">
        <v>7157</v>
      </c>
      <c r="H2608" s="483" t="s">
        <v>7515</v>
      </c>
    </row>
    <row r="2609" spans="1:8">
      <c r="A2609" s="483" t="s">
        <v>7516</v>
      </c>
      <c r="E2609" s="329">
        <v>190</v>
      </c>
      <c r="F2609" s="329">
        <v>4301</v>
      </c>
      <c r="G2609" s="483" t="s">
        <v>7184</v>
      </c>
      <c r="H2609" s="329" t="s">
        <v>7406</v>
      </c>
    </row>
    <row r="2610" spans="1:8">
      <c r="A2610" s="483" t="s">
        <v>7517</v>
      </c>
      <c r="E2610" s="329">
        <v>188</v>
      </c>
      <c r="F2610" s="329">
        <v>4113</v>
      </c>
      <c r="G2610" s="329" t="s">
        <v>7179</v>
      </c>
      <c r="H2610" s="483" t="s">
        <v>7518</v>
      </c>
    </row>
    <row r="2611" spans="1:8">
      <c r="A2611" s="483" t="s">
        <v>7519</v>
      </c>
      <c r="E2611" s="483">
        <v>35</v>
      </c>
      <c r="F2611" s="483">
        <v>4078</v>
      </c>
      <c r="G2611" s="483" t="s">
        <v>7150</v>
      </c>
      <c r="H2611" s="483" t="s">
        <v>7520</v>
      </c>
    </row>
    <row r="2612" spans="1:8">
      <c r="A2612" s="483" t="s">
        <v>7521</v>
      </c>
      <c r="C2612" s="483">
        <v>17000</v>
      </c>
      <c r="H2612" s="483" t="s">
        <v>7522</v>
      </c>
    </row>
    <row r="2613" spans="1:8">
      <c r="A2613" s="483" t="s">
        <v>7523</v>
      </c>
      <c r="C2613" s="483">
        <v>25318</v>
      </c>
      <c r="H2613" s="483" t="s">
        <v>7524</v>
      </c>
    </row>
    <row r="2614" spans="1:8">
      <c r="A2614" s="483" t="s">
        <v>7523</v>
      </c>
      <c r="C2614" s="483">
        <v>62750</v>
      </c>
      <c r="H2614" s="483" t="s">
        <v>7525</v>
      </c>
    </row>
    <row r="2615" spans="1:8">
      <c r="A2615" s="483" t="s">
        <v>7523</v>
      </c>
      <c r="C2615" s="483">
        <v>36000</v>
      </c>
      <c r="H2615" s="483" t="s">
        <v>7526</v>
      </c>
    </row>
    <row r="2616" spans="1:8">
      <c r="A2616" s="483" t="s">
        <v>7523</v>
      </c>
      <c r="C2616" s="483">
        <v>5998</v>
      </c>
      <c r="H2616" s="483" t="s">
        <v>7527</v>
      </c>
    </row>
    <row r="2617" spans="1:8">
      <c r="A2617" s="483" t="s">
        <v>7523</v>
      </c>
      <c r="C2617" s="483">
        <v>27660</v>
      </c>
      <c r="H2617" s="483" t="s">
        <v>7528</v>
      </c>
    </row>
    <row r="2618" spans="1:8" ht="132">
      <c r="A2618" s="483" t="s">
        <v>7523</v>
      </c>
      <c r="C2618" s="483">
        <v>35000</v>
      </c>
      <c r="H2618" s="489" t="s">
        <v>7529</v>
      </c>
    </row>
    <row r="2619" spans="1:8">
      <c r="A2619" s="483" t="s">
        <v>7530</v>
      </c>
      <c r="E2619" s="329">
        <v>205</v>
      </c>
      <c r="F2619" s="329">
        <v>3873</v>
      </c>
      <c r="G2619" s="483" t="s">
        <v>7160</v>
      </c>
      <c r="H2619" s="483" t="s">
        <v>7531</v>
      </c>
    </row>
    <row r="2620" spans="1:8">
      <c r="A2620" s="483" t="s">
        <v>7530</v>
      </c>
      <c r="E2620" s="329">
        <v>215</v>
      </c>
      <c r="F2620" s="329">
        <v>3658</v>
      </c>
      <c r="G2620" s="483" t="s">
        <v>7160</v>
      </c>
      <c r="H2620" s="483" t="s">
        <v>7531</v>
      </c>
    </row>
    <row r="2621" spans="1:8">
      <c r="A2621" s="483" t="s">
        <v>7532</v>
      </c>
      <c r="E2621" s="329">
        <v>105</v>
      </c>
      <c r="F2621" s="329">
        <v>3553</v>
      </c>
      <c r="G2621" s="483" t="s">
        <v>7162</v>
      </c>
      <c r="H2621" s="483" t="s">
        <v>7533</v>
      </c>
    </row>
    <row r="2622" spans="1:8">
      <c r="A2622" s="483" t="s">
        <v>7534</v>
      </c>
      <c r="E2622" s="483">
        <v>1205</v>
      </c>
      <c r="F2622" s="483">
        <v>2348</v>
      </c>
      <c r="G2622" s="483" t="s">
        <v>7157</v>
      </c>
      <c r="H2622" s="483" t="s">
        <v>7535</v>
      </c>
    </row>
    <row r="2623" spans="1:8">
      <c r="A2623" s="483" t="s">
        <v>7536</v>
      </c>
      <c r="E2623" s="483">
        <v>35</v>
      </c>
      <c r="F2623" s="483">
        <v>2313</v>
      </c>
      <c r="G2623" s="483" t="s">
        <v>7150</v>
      </c>
      <c r="H2623" s="483" t="s">
        <v>7537</v>
      </c>
    </row>
    <row r="2624" spans="1:8">
      <c r="A2624" s="483" t="s">
        <v>7538</v>
      </c>
      <c r="E2624" s="329">
        <v>18</v>
      </c>
      <c r="F2624" s="329">
        <v>2295</v>
      </c>
      <c r="G2624" s="483" t="s">
        <v>7162</v>
      </c>
      <c r="H2624" s="483" t="s">
        <v>7539</v>
      </c>
    </row>
    <row r="2625" spans="1:8">
      <c r="A2625" s="483" t="s">
        <v>7540</v>
      </c>
      <c r="C2625" s="483">
        <v>17000</v>
      </c>
      <c r="H2625" s="483" t="s">
        <v>7541</v>
      </c>
    </row>
    <row r="2626" spans="1:8">
      <c r="A2626" s="483" t="s">
        <v>7542</v>
      </c>
      <c r="E2626" s="483">
        <v>35</v>
      </c>
      <c r="F2626" s="483">
        <v>2260</v>
      </c>
      <c r="G2626" s="483" t="s">
        <v>7150</v>
      </c>
      <c r="H2626" s="483" t="s">
        <v>7543</v>
      </c>
    </row>
    <row r="2627" spans="1:8">
      <c r="A2627" s="483" t="s">
        <v>7544</v>
      </c>
      <c r="C2627" s="483">
        <v>25318</v>
      </c>
      <c r="H2627" s="483" t="s">
        <v>7545</v>
      </c>
    </row>
    <row r="2628" spans="1:8">
      <c r="A2628" s="483" t="s">
        <v>7544</v>
      </c>
      <c r="C2628" s="483">
        <v>61326</v>
      </c>
      <c r="H2628" s="483" t="s">
        <v>7546</v>
      </c>
    </row>
    <row r="2629" spans="1:8">
      <c r="A2629" s="483" t="s">
        <v>7544</v>
      </c>
      <c r="C2629" s="483">
        <v>11956</v>
      </c>
      <c r="H2629" s="483" t="s">
        <v>7547</v>
      </c>
    </row>
    <row r="2630" spans="1:8">
      <c r="A2630" s="483" t="s">
        <v>7544</v>
      </c>
      <c r="E2630" s="329">
        <v>110</v>
      </c>
      <c r="F2630" s="329">
        <v>2150</v>
      </c>
      <c r="G2630" s="483" t="s">
        <v>7160</v>
      </c>
      <c r="H2630" s="483" t="s">
        <v>7548</v>
      </c>
    </row>
    <row r="2631" spans="1:8">
      <c r="A2631" s="483" t="s">
        <v>7544</v>
      </c>
      <c r="E2631" s="329">
        <v>100</v>
      </c>
      <c r="F2631" s="329">
        <v>2050</v>
      </c>
      <c r="G2631" s="483" t="s">
        <v>7160</v>
      </c>
      <c r="H2631" s="483" t="s">
        <v>7548</v>
      </c>
    </row>
    <row r="2632" spans="1:8">
      <c r="A2632" s="483" t="s">
        <v>7549</v>
      </c>
      <c r="C2632" s="483">
        <v>8608</v>
      </c>
      <c r="H2632" s="483" t="s">
        <v>7550</v>
      </c>
    </row>
    <row r="2633" spans="1:8">
      <c r="A2633" s="483" t="s">
        <v>7551</v>
      </c>
      <c r="C2633" s="483">
        <v>5000</v>
      </c>
      <c r="H2633" s="483" t="s">
        <v>7172</v>
      </c>
    </row>
    <row r="2634" spans="1:8">
      <c r="A2634" s="483" t="s">
        <v>7551</v>
      </c>
      <c r="D2634" s="483">
        <v>5000</v>
      </c>
      <c r="F2634" s="483">
        <v>7050</v>
      </c>
      <c r="H2634" s="483" t="s">
        <v>7172</v>
      </c>
    </row>
    <row r="2635" spans="1:8">
      <c r="A2635" s="483" t="s">
        <v>7551</v>
      </c>
      <c r="E2635" s="329">
        <v>121</v>
      </c>
      <c r="F2635" s="329">
        <v>6929</v>
      </c>
      <c r="G2635" s="483" t="s">
        <v>7150</v>
      </c>
      <c r="H2635" s="483" t="s">
        <v>7552</v>
      </c>
    </row>
    <row r="2636" spans="1:8">
      <c r="A2636" s="483" t="s">
        <v>7551</v>
      </c>
      <c r="E2636" s="483">
        <v>1020</v>
      </c>
      <c r="F2636" s="483">
        <v>5909</v>
      </c>
      <c r="G2636" s="483" t="s">
        <v>7150</v>
      </c>
      <c r="H2636" s="483" t="s">
        <v>7553</v>
      </c>
    </row>
    <row r="2637" spans="1:8">
      <c r="A2637" s="483" t="s">
        <v>7554</v>
      </c>
      <c r="E2637" s="329">
        <v>375</v>
      </c>
      <c r="F2637" s="329">
        <v>5534</v>
      </c>
      <c r="G2637" s="483" t="s">
        <v>7160</v>
      </c>
      <c r="H2637" s="483" t="s">
        <v>7555</v>
      </c>
    </row>
    <row r="2638" spans="1:8">
      <c r="A2638" s="483" t="s">
        <v>7554</v>
      </c>
      <c r="E2638" s="329">
        <v>405</v>
      </c>
      <c r="F2638" s="329">
        <v>5129</v>
      </c>
      <c r="G2638" s="483" t="s">
        <v>7160</v>
      </c>
      <c r="H2638" s="483" t="s">
        <v>7555</v>
      </c>
    </row>
    <row r="2639" spans="1:8">
      <c r="A2639" s="483" t="s">
        <v>7556</v>
      </c>
      <c r="E2639" s="329">
        <v>120</v>
      </c>
      <c r="F2639" s="329">
        <v>5009</v>
      </c>
      <c r="G2639" s="483" t="s">
        <v>7160</v>
      </c>
      <c r="H2639" s="483" t="s">
        <v>7557</v>
      </c>
    </row>
    <row r="2640" spans="1:8">
      <c r="A2640" s="483" t="s">
        <v>7556</v>
      </c>
      <c r="E2640" s="329">
        <v>235</v>
      </c>
      <c r="F2640" s="329">
        <v>4774</v>
      </c>
      <c r="G2640" s="483" t="s">
        <v>7160</v>
      </c>
      <c r="H2640" s="483" t="s">
        <v>7558</v>
      </c>
    </row>
    <row r="2641" spans="1:8">
      <c r="A2641" s="483" t="s">
        <v>7556</v>
      </c>
      <c r="E2641" s="329">
        <v>165</v>
      </c>
      <c r="F2641" s="329">
        <v>4609</v>
      </c>
      <c r="G2641" s="483" t="s">
        <v>7160</v>
      </c>
      <c r="H2641" s="483" t="s">
        <v>7557</v>
      </c>
    </row>
    <row r="2642" spans="1:8">
      <c r="E2642" s="329"/>
      <c r="F2642" s="329"/>
      <c r="H2642" s="490" t="s">
        <v>7559</v>
      </c>
    </row>
    <row r="2643" spans="1:8">
      <c r="A2643" s="483" t="s">
        <v>7560</v>
      </c>
      <c r="E2643" s="329">
        <v>1205</v>
      </c>
      <c r="F2643" s="329">
        <v>3404</v>
      </c>
      <c r="G2643" s="483" t="s">
        <v>7157</v>
      </c>
      <c r="H2643" s="483" t="s">
        <v>7561</v>
      </c>
    </row>
    <row r="2644" spans="1:8">
      <c r="A2644" s="483" t="s">
        <v>7560</v>
      </c>
      <c r="E2644" s="329">
        <v>187</v>
      </c>
      <c r="F2644" s="329">
        <v>3217</v>
      </c>
      <c r="G2644" s="329" t="s">
        <v>7179</v>
      </c>
      <c r="H2644" s="483" t="s">
        <v>7562</v>
      </c>
    </row>
    <row r="2645" spans="1:8">
      <c r="A2645" s="483" t="s">
        <v>7563</v>
      </c>
      <c r="E2645" s="329">
        <v>280</v>
      </c>
      <c r="F2645" s="329">
        <v>2937</v>
      </c>
      <c r="G2645" s="483" t="s">
        <v>7160</v>
      </c>
      <c r="H2645" s="483" t="s">
        <v>7555</v>
      </c>
    </row>
    <row r="2646" spans="1:8">
      <c r="A2646" s="483" t="s">
        <v>7563</v>
      </c>
      <c r="E2646" s="329">
        <v>275</v>
      </c>
      <c r="F2646" s="329">
        <v>2662</v>
      </c>
      <c r="G2646" s="483" t="s">
        <v>7160</v>
      </c>
      <c r="H2646" s="483" t="s">
        <v>7557</v>
      </c>
    </row>
    <row r="2647" spans="1:8">
      <c r="A2647" s="483" t="s">
        <v>7564</v>
      </c>
      <c r="E2647" s="329">
        <v>30</v>
      </c>
      <c r="F2647" s="329">
        <v>2632</v>
      </c>
      <c r="G2647" s="483" t="s">
        <v>7150</v>
      </c>
      <c r="H2647" s="483" t="s">
        <v>7565</v>
      </c>
    </row>
    <row r="2648" spans="1:8">
      <c r="A2648" s="483" t="s">
        <v>7566</v>
      </c>
      <c r="E2648" s="329">
        <v>30</v>
      </c>
      <c r="F2648" s="329">
        <v>2602</v>
      </c>
      <c r="G2648" s="483" t="s">
        <v>7150</v>
      </c>
      <c r="H2648" s="483" t="s">
        <v>7567</v>
      </c>
    </row>
    <row r="2649" spans="1:8" ht="33">
      <c r="A2649" s="483" t="s">
        <v>7566</v>
      </c>
      <c r="C2649" s="483">
        <v>50000</v>
      </c>
      <c r="H2649" s="489" t="s">
        <v>7568</v>
      </c>
    </row>
    <row r="2650" spans="1:8">
      <c r="A2650" s="483" t="s">
        <v>7569</v>
      </c>
      <c r="C2650" s="483">
        <v>17000</v>
      </c>
      <c r="H2650" s="483" t="s">
        <v>7570</v>
      </c>
    </row>
    <row r="2651" spans="1:8">
      <c r="A2651" s="483" t="s">
        <v>7571</v>
      </c>
      <c r="E2651" s="483">
        <v>149</v>
      </c>
      <c r="F2651" s="329">
        <v>2453</v>
      </c>
      <c r="G2651" s="483" t="s">
        <v>7162</v>
      </c>
      <c r="H2651" s="483" t="s">
        <v>7281</v>
      </c>
    </row>
    <row r="2652" spans="1:8">
      <c r="A2652" s="483" t="s">
        <v>7572</v>
      </c>
      <c r="E2652" s="329">
        <v>5</v>
      </c>
      <c r="F2652" s="329">
        <v>2448</v>
      </c>
      <c r="G2652" s="483" t="s">
        <v>7162</v>
      </c>
      <c r="H2652" s="483" t="s">
        <v>7573</v>
      </c>
    </row>
    <row r="2653" spans="1:8">
      <c r="A2653" s="483" t="s">
        <v>7572</v>
      </c>
      <c r="D2653" s="483">
        <v>5000</v>
      </c>
      <c r="E2653" s="329"/>
      <c r="F2653" s="329">
        <v>7448</v>
      </c>
      <c r="H2653" s="483" t="s">
        <v>7172</v>
      </c>
    </row>
    <row r="2654" spans="1:8">
      <c r="A2654" s="483" t="s">
        <v>7572</v>
      </c>
      <c r="E2654" s="483">
        <v>1300</v>
      </c>
      <c r="F2654" s="329">
        <v>6148</v>
      </c>
      <c r="H2654" s="483" t="s">
        <v>7574</v>
      </c>
    </row>
    <row r="2655" spans="1:8">
      <c r="A2655" s="483" t="s">
        <v>7572</v>
      </c>
      <c r="E2655" s="483">
        <v>900</v>
      </c>
      <c r="F2655" s="329">
        <v>5248</v>
      </c>
      <c r="H2655" s="483" t="s">
        <v>7575</v>
      </c>
    </row>
    <row r="2656" spans="1:8">
      <c r="A2656" s="483" t="s">
        <v>7572</v>
      </c>
      <c r="E2656" s="483">
        <v>500</v>
      </c>
      <c r="F2656" s="329">
        <v>4748</v>
      </c>
      <c r="H2656" s="483" t="s">
        <v>7576</v>
      </c>
    </row>
    <row r="2657" spans="1:8">
      <c r="A2657" s="483" t="s">
        <v>7572</v>
      </c>
      <c r="E2657" s="329">
        <v>110</v>
      </c>
      <c r="F2657" s="329">
        <v>4638</v>
      </c>
      <c r="G2657" s="483" t="s">
        <v>7160</v>
      </c>
      <c r="H2657" s="483" t="s">
        <v>7577</v>
      </c>
    </row>
    <row r="2658" spans="1:8">
      <c r="A2658" s="483" t="s">
        <v>7572</v>
      </c>
      <c r="E2658" s="329">
        <v>95</v>
      </c>
      <c r="F2658" s="329">
        <v>4543</v>
      </c>
      <c r="G2658" s="483" t="s">
        <v>7160</v>
      </c>
      <c r="H2658" s="483" t="s">
        <v>7578</v>
      </c>
    </row>
    <row r="2659" spans="1:8">
      <c r="A2659" s="483" t="s">
        <v>7579</v>
      </c>
      <c r="E2659" s="329">
        <v>110</v>
      </c>
      <c r="F2659" s="329">
        <v>4433</v>
      </c>
      <c r="G2659" s="483" t="s">
        <v>7160</v>
      </c>
      <c r="H2659" s="483" t="s">
        <v>7580</v>
      </c>
    </row>
    <row r="2660" spans="1:8">
      <c r="A2660" s="483" t="s">
        <v>7579</v>
      </c>
      <c r="E2660" s="329">
        <v>121</v>
      </c>
      <c r="F2660" s="329">
        <v>4312</v>
      </c>
      <c r="G2660" s="483" t="s">
        <v>7150</v>
      </c>
      <c r="H2660" s="483" t="s">
        <v>7581</v>
      </c>
    </row>
    <row r="2661" spans="1:8">
      <c r="A2661" s="483" t="s">
        <v>7582</v>
      </c>
      <c r="C2661" s="483">
        <v>41609</v>
      </c>
      <c r="H2661" s="483" t="s">
        <v>7583</v>
      </c>
    </row>
    <row r="2662" spans="1:8">
      <c r="A2662" s="483" t="s">
        <v>7584</v>
      </c>
      <c r="E2662" s="483">
        <v>220</v>
      </c>
      <c r="F2662" s="329">
        <v>4092</v>
      </c>
      <c r="G2662" s="483" t="s">
        <v>7146</v>
      </c>
      <c r="H2662" s="483" t="s">
        <v>7585</v>
      </c>
    </row>
    <row r="2663" spans="1:8">
      <c r="A2663" s="483" t="s">
        <v>7586</v>
      </c>
      <c r="E2663" s="483">
        <v>300</v>
      </c>
      <c r="F2663" s="483">
        <v>3792</v>
      </c>
      <c r="G2663" s="483" t="s">
        <v>7240</v>
      </c>
      <c r="H2663" s="483" t="s">
        <v>7467</v>
      </c>
    </row>
    <row r="2664" spans="1:8">
      <c r="A2664" s="483" t="s">
        <v>7587</v>
      </c>
      <c r="E2664" s="329">
        <v>200</v>
      </c>
      <c r="F2664" s="329">
        <v>3592</v>
      </c>
      <c r="G2664" s="483" t="s">
        <v>7160</v>
      </c>
      <c r="H2664" s="483" t="s">
        <v>7588</v>
      </c>
    </row>
    <row r="2665" spans="1:8">
      <c r="A2665" s="483" t="s">
        <v>7587</v>
      </c>
      <c r="E2665" s="329">
        <v>280</v>
      </c>
      <c r="F2665" s="329">
        <v>3312</v>
      </c>
      <c r="G2665" s="483" t="s">
        <v>7160</v>
      </c>
      <c r="H2665" s="483" t="s">
        <v>7588</v>
      </c>
    </row>
    <row r="2666" spans="1:8">
      <c r="A2666" s="483" t="s">
        <v>7587</v>
      </c>
      <c r="E2666" s="329">
        <v>1205</v>
      </c>
      <c r="F2666" s="329">
        <v>2107</v>
      </c>
      <c r="G2666" s="483" t="s">
        <v>7157</v>
      </c>
      <c r="H2666" s="483" t="s">
        <v>7589</v>
      </c>
    </row>
    <row r="2667" spans="1:8">
      <c r="A2667" s="483" t="s">
        <v>7590</v>
      </c>
      <c r="E2667" s="329">
        <v>18</v>
      </c>
      <c r="F2667" s="329">
        <v>2089</v>
      </c>
      <c r="G2667" s="483" t="s">
        <v>7162</v>
      </c>
      <c r="H2667" s="483" t="s">
        <v>7591</v>
      </c>
    </row>
    <row r="2668" spans="1:8">
      <c r="A2668" s="483" t="s">
        <v>7590</v>
      </c>
      <c r="E2668" s="329">
        <v>248</v>
      </c>
      <c r="F2668" s="329">
        <v>1841</v>
      </c>
      <c r="G2668" s="483" t="s">
        <v>7184</v>
      </c>
      <c r="H2668" s="329" t="s">
        <v>7407</v>
      </c>
    </row>
    <row r="2669" spans="1:8">
      <c r="A2669" s="483" t="s">
        <v>7590</v>
      </c>
      <c r="E2669" s="329">
        <v>32</v>
      </c>
      <c r="F2669" s="329">
        <v>1809</v>
      </c>
      <c r="G2669" s="483" t="s">
        <v>7160</v>
      </c>
      <c r="H2669" s="483" t="s">
        <v>7592</v>
      </c>
    </row>
    <row r="2670" spans="1:8">
      <c r="A2670" s="483" t="s">
        <v>7593</v>
      </c>
      <c r="C2670" s="483">
        <v>17000</v>
      </c>
      <c r="H2670" s="483" t="s">
        <v>7594</v>
      </c>
    </row>
    <row r="2671" spans="1:8">
      <c r="A2671" s="483" t="s">
        <v>7595</v>
      </c>
      <c r="C2671" s="483">
        <v>18613</v>
      </c>
      <c r="H2671" s="483" t="s">
        <v>7596</v>
      </c>
    </row>
    <row r="2672" spans="1:8">
      <c r="A2672" s="483" t="s">
        <v>7597</v>
      </c>
      <c r="C2672" s="483">
        <v>30723</v>
      </c>
      <c r="H2672" s="483" t="s">
        <v>7598</v>
      </c>
    </row>
    <row r="2673" spans="1:8">
      <c r="A2673" s="483" t="s">
        <v>7597</v>
      </c>
      <c r="C2673" s="483">
        <v>25318</v>
      </c>
      <c r="H2673" s="483" t="s">
        <v>7599</v>
      </c>
    </row>
    <row r="2674" spans="1:8">
      <c r="A2674" s="483" t="s">
        <v>7597</v>
      </c>
      <c r="C2674" s="483">
        <v>61326</v>
      </c>
      <c r="H2674" s="483" t="s">
        <v>7600</v>
      </c>
    </row>
    <row r="2675" spans="1:8">
      <c r="A2675" s="483" t="s">
        <v>7597</v>
      </c>
      <c r="C2675" s="483">
        <v>15000</v>
      </c>
      <c r="H2675" s="483" t="s">
        <v>7601</v>
      </c>
    </row>
    <row r="2676" spans="1:8">
      <c r="A2676" s="483" t="s">
        <v>7602</v>
      </c>
      <c r="E2676" s="483">
        <v>57</v>
      </c>
      <c r="F2676" s="329">
        <v>1752</v>
      </c>
      <c r="G2676" s="483" t="s">
        <v>7146</v>
      </c>
      <c r="H2676" s="483" t="s">
        <v>7603</v>
      </c>
    </row>
    <row r="2677" spans="1:8">
      <c r="A2677" s="483" t="s">
        <v>7604</v>
      </c>
      <c r="E2677" s="329">
        <v>45</v>
      </c>
      <c r="F2677" s="329">
        <v>1707</v>
      </c>
      <c r="G2677" s="483" t="s">
        <v>7150</v>
      </c>
      <c r="H2677" s="483" t="s">
        <v>7605</v>
      </c>
    </row>
    <row r="2678" spans="1:8">
      <c r="A2678" s="483" t="s">
        <v>7606</v>
      </c>
      <c r="E2678" s="329">
        <v>7</v>
      </c>
      <c r="F2678" s="329">
        <v>1700</v>
      </c>
      <c r="G2678" s="483" t="s">
        <v>7150</v>
      </c>
      <c r="H2678" s="483" t="s">
        <v>7607</v>
      </c>
    </row>
    <row r="2679" spans="1:8">
      <c r="A2679" s="483" t="s">
        <v>7608</v>
      </c>
      <c r="D2679" s="483">
        <v>5000</v>
      </c>
      <c r="E2679" s="329"/>
      <c r="F2679" s="329">
        <v>6700</v>
      </c>
      <c r="H2679" s="483" t="s">
        <v>7172</v>
      </c>
    </row>
    <row r="2680" spans="1:8">
      <c r="A2680" s="483" t="s">
        <v>7608</v>
      </c>
      <c r="E2680" s="329">
        <v>1205</v>
      </c>
      <c r="F2680" s="329">
        <v>5495</v>
      </c>
      <c r="G2680" s="483" t="s">
        <v>7157</v>
      </c>
      <c r="H2680" s="483" t="s">
        <v>7609</v>
      </c>
    </row>
    <row r="2681" spans="1:8">
      <c r="A2681" s="483" t="s">
        <v>7610</v>
      </c>
      <c r="E2681" s="329">
        <v>300</v>
      </c>
      <c r="F2681" s="329">
        <v>5195</v>
      </c>
      <c r="H2681" s="483" t="s">
        <v>7611</v>
      </c>
    </row>
    <row r="2682" spans="1:8">
      <c r="A2682" s="483" t="s">
        <v>7610</v>
      </c>
      <c r="E2682" s="329">
        <v>35</v>
      </c>
      <c r="F2682" s="329">
        <v>5160</v>
      </c>
      <c r="G2682" s="483" t="s">
        <v>7150</v>
      </c>
      <c r="H2682" s="483" t="s">
        <v>7612</v>
      </c>
    </row>
    <row r="2683" spans="1:8">
      <c r="A2683" s="483" t="s">
        <v>7613</v>
      </c>
      <c r="E2683" s="329">
        <v>35</v>
      </c>
      <c r="F2683" s="329">
        <v>5125</v>
      </c>
      <c r="G2683" s="483" t="s">
        <v>7150</v>
      </c>
      <c r="H2683" s="483" t="s">
        <v>7614</v>
      </c>
    </row>
    <row r="2684" spans="1:8">
      <c r="A2684" s="483" t="s">
        <v>7613</v>
      </c>
      <c r="E2684" s="329">
        <v>199</v>
      </c>
      <c r="F2684" s="329">
        <v>4926</v>
      </c>
      <c r="G2684" s="329" t="s">
        <v>7179</v>
      </c>
      <c r="H2684" s="483" t="s">
        <v>7615</v>
      </c>
    </row>
    <row r="2685" spans="1:8">
      <c r="A2685" s="483" t="s">
        <v>7613</v>
      </c>
      <c r="E2685" s="483">
        <v>264</v>
      </c>
      <c r="F2685" s="329">
        <v>4662</v>
      </c>
      <c r="G2685" s="483" t="s">
        <v>7146</v>
      </c>
      <c r="H2685" s="483" t="s">
        <v>7616</v>
      </c>
    </row>
    <row r="2686" spans="1:8">
      <c r="A2686" s="483" t="s">
        <v>7617</v>
      </c>
      <c r="E2686" s="329">
        <v>35</v>
      </c>
      <c r="F2686" s="329">
        <v>4627</v>
      </c>
      <c r="G2686" s="483" t="s">
        <v>7150</v>
      </c>
      <c r="H2686" s="483" t="s">
        <v>7618</v>
      </c>
    </row>
    <row r="2687" spans="1:8">
      <c r="A2687" s="483" t="s">
        <v>7619</v>
      </c>
      <c r="C2687" s="483">
        <v>17000</v>
      </c>
      <c r="H2687" s="483" t="s">
        <v>7620</v>
      </c>
    </row>
    <row r="2688" spans="1:8">
      <c r="A2688" s="483" t="s">
        <v>7621</v>
      </c>
      <c r="E2688" s="329">
        <v>250</v>
      </c>
      <c r="F2688" s="329">
        <v>4377</v>
      </c>
      <c r="G2688" s="483" t="s">
        <v>7160</v>
      </c>
      <c r="H2688" s="483" t="s">
        <v>7622</v>
      </c>
    </row>
    <row r="2689" spans="1:8">
      <c r="A2689" s="483" t="s">
        <v>7621</v>
      </c>
      <c r="E2689" s="329">
        <v>25</v>
      </c>
      <c r="F2689" s="329">
        <v>4352</v>
      </c>
      <c r="G2689" s="483" t="s">
        <v>7160</v>
      </c>
      <c r="H2689" s="483" t="s">
        <v>7623</v>
      </c>
    </row>
    <row r="2690" spans="1:8">
      <c r="A2690" s="483" t="s">
        <v>7624</v>
      </c>
      <c r="C2690" s="483">
        <v>25318</v>
      </c>
      <c r="H2690" s="483" t="s">
        <v>7625</v>
      </c>
    </row>
    <row r="2691" spans="1:8">
      <c r="A2691" s="483" t="s">
        <v>7624</v>
      </c>
      <c r="C2691" s="483">
        <v>61326</v>
      </c>
      <c r="H2691" s="483" t="s">
        <v>7626</v>
      </c>
    </row>
    <row r="2692" spans="1:8">
      <c r="A2692" s="483" t="s">
        <v>7624</v>
      </c>
      <c r="C2692" s="483">
        <v>34800</v>
      </c>
      <c r="H2692" s="483" t="s">
        <v>7627</v>
      </c>
    </row>
    <row r="2693" spans="1:8">
      <c r="A2693" s="483" t="s">
        <v>7624</v>
      </c>
      <c r="C2693" s="483">
        <v>2412</v>
      </c>
      <c r="H2693" s="483" t="s">
        <v>7628</v>
      </c>
    </row>
    <row r="2694" spans="1:8">
      <c r="A2694" s="483" t="s">
        <v>7624</v>
      </c>
      <c r="C2694" s="483">
        <v>10047</v>
      </c>
      <c r="H2694" s="483" t="s">
        <v>7629</v>
      </c>
    </row>
    <row r="2695" spans="1:8">
      <c r="A2695" s="483" t="s">
        <v>7630</v>
      </c>
      <c r="E2695" s="329">
        <v>32</v>
      </c>
      <c r="F2695" s="329">
        <v>4320</v>
      </c>
      <c r="G2695" s="483" t="s">
        <v>7160</v>
      </c>
      <c r="H2695" s="483" t="s">
        <v>7631</v>
      </c>
    </row>
    <row r="2696" spans="1:8">
      <c r="A2696" s="483" t="s">
        <v>7630</v>
      </c>
      <c r="E2696" s="329">
        <v>187</v>
      </c>
      <c r="F2696" s="329">
        <v>4133</v>
      </c>
      <c r="G2696" s="483" t="s">
        <v>7184</v>
      </c>
      <c r="H2696" s="483" t="s">
        <v>7632</v>
      </c>
    </row>
    <row r="2697" spans="1:8">
      <c r="A2697" s="483" t="s">
        <v>7630</v>
      </c>
      <c r="E2697" s="329">
        <v>155</v>
      </c>
      <c r="F2697" s="329">
        <v>3978</v>
      </c>
      <c r="G2697" s="483" t="s">
        <v>7184</v>
      </c>
      <c r="H2697" s="483" t="s">
        <v>7633</v>
      </c>
    </row>
    <row r="2698" spans="1:8">
      <c r="A2698" s="483" t="s">
        <v>7634</v>
      </c>
      <c r="E2698" s="329">
        <v>65</v>
      </c>
      <c r="F2698" s="329">
        <v>3913</v>
      </c>
      <c r="G2698" s="483" t="s">
        <v>7184</v>
      </c>
      <c r="H2698" s="483" t="s">
        <v>7633</v>
      </c>
    </row>
    <row r="2699" spans="1:8">
      <c r="A2699" s="483" t="s">
        <v>7634</v>
      </c>
      <c r="E2699" s="329">
        <v>100</v>
      </c>
      <c r="F2699" s="329">
        <v>3813</v>
      </c>
      <c r="G2699" s="483" t="s">
        <v>7160</v>
      </c>
      <c r="H2699" s="483" t="s">
        <v>7635</v>
      </c>
    </row>
    <row r="2700" spans="1:8">
      <c r="A2700" s="483" t="s">
        <v>7636</v>
      </c>
      <c r="C2700" s="483">
        <v>9250</v>
      </c>
      <c r="H2700" s="483" t="s">
        <v>7637</v>
      </c>
    </row>
    <row r="2701" spans="1:8">
      <c r="A2701" s="483" t="s">
        <v>7638</v>
      </c>
      <c r="E2701" s="329">
        <v>200</v>
      </c>
      <c r="F2701" s="329">
        <v>3613</v>
      </c>
      <c r="G2701" s="483" t="s">
        <v>7160</v>
      </c>
      <c r="H2701" s="483" t="s">
        <v>7639</v>
      </c>
    </row>
    <row r="2702" spans="1:8">
      <c r="A2702" s="483" t="s">
        <v>7638</v>
      </c>
      <c r="E2702" s="329">
        <v>195</v>
      </c>
      <c r="F2702" s="329">
        <v>3418</v>
      </c>
      <c r="G2702" s="483" t="s">
        <v>7160</v>
      </c>
      <c r="H2702" s="483" t="s">
        <v>7639</v>
      </c>
    </row>
    <row r="2703" spans="1:8">
      <c r="A2703" s="483" t="s">
        <v>7640</v>
      </c>
      <c r="E2703" s="329">
        <v>1205</v>
      </c>
      <c r="F2703" s="329">
        <v>2213</v>
      </c>
      <c r="G2703" s="483" t="s">
        <v>7157</v>
      </c>
      <c r="H2703" s="483" t="s">
        <v>7641</v>
      </c>
    </row>
    <row r="2704" spans="1:8">
      <c r="A2704" s="483" t="s">
        <v>7642</v>
      </c>
      <c r="C2704" s="483">
        <v>200030</v>
      </c>
      <c r="E2704" s="484"/>
      <c r="F2704" s="484"/>
      <c r="G2704" s="484"/>
      <c r="H2704" s="329" t="s">
        <v>7176</v>
      </c>
    </row>
    <row r="2705" spans="1:8">
      <c r="A2705" s="483" t="s">
        <v>7642</v>
      </c>
      <c r="E2705" s="329">
        <v>18</v>
      </c>
      <c r="F2705" s="329">
        <v>2195</v>
      </c>
      <c r="G2705" s="483" t="s">
        <v>7162</v>
      </c>
      <c r="H2705" s="483" t="s">
        <v>7643</v>
      </c>
    </row>
    <row r="2706" spans="1:8">
      <c r="A2706" s="483" t="s">
        <v>7642</v>
      </c>
      <c r="E2706" s="329">
        <v>200</v>
      </c>
      <c r="F2706" s="329">
        <v>1995</v>
      </c>
      <c r="G2706" s="483" t="s">
        <v>7160</v>
      </c>
      <c r="H2706" s="483" t="s">
        <v>7644</v>
      </c>
    </row>
    <row r="2707" spans="1:8">
      <c r="A2707" s="483" t="s">
        <v>7645</v>
      </c>
      <c r="C2707" s="483">
        <v>17000</v>
      </c>
      <c r="H2707" s="483" t="s">
        <v>7646</v>
      </c>
    </row>
    <row r="2708" spans="1:8">
      <c r="A2708" s="483" t="s">
        <v>7645</v>
      </c>
      <c r="E2708" s="329">
        <v>10</v>
      </c>
      <c r="F2708" s="329">
        <v>1985</v>
      </c>
      <c r="G2708" s="483" t="s">
        <v>7150</v>
      </c>
      <c r="H2708" s="483" t="s">
        <v>7647</v>
      </c>
    </row>
    <row r="2709" spans="1:8">
      <c r="A2709" s="483" t="s">
        <v>7648</v>
      </c>
      <c r="E2709" s="329">
        <v>305</v>
      </c>
      <c r="F2709" s="329">
        <v>1680</v>
      </c>
      <c r="G2709" s="483" t="s">
        <v>7160</v>
      </c>
      <c r="H2709" s="483" t="s">
        <v>7649</v>
      </c>
    </row>
    <row r="2710" spans="1:8">
      <c r="A2710" s="483" t="s">
        <v>7648</v>
      </c>
      <c r="E2710" s="329">
        <v>295</v>
      </c>
      <c r="F2710" s="329">
        <v>1385</v>
      </c>
      <c r="G2710" s="483" t="s">
        <v>7160</v>
      </c>
      <c r="H2710" s="483" t="s">
        <v>7649</v>
      </c>
    </row>
    <row r="2711" spans="1:8">
      <c r="A2711" s="483" t="s">
        <v>7650</v>
      </c>
      <c r="C2711" s="483">
        <v>25318</v>
      </c>
      <c r="H2711" s="483" t="s">
        <v>7651</v>
      </c>
    </row>
    <row r="2712" spans="1:8">
      <c r="A2712" s="483" t="s">
        <v>7650</v>
      </c>
      <c r="C2712" s="483">
        <v>61326</v>
      </c>
      <c r="H2712" s="483" t="s">
        <v>7652</v>
      </c>
    </row>
    <row r="2713" spans="1:8">
      <c r="A2713" s="483" t="s">
        <v>7653</v>
      </c>
      <c r="C2713" s="483">
        <v>8556</v>
      </c>
      <c r="H2713" s="483" t="s">
        <v>7654</v>
      </c>
    </row>
    <row r="2714" spans="1:8">
      <c r="A2714" s="483" t="s">
        <v>7655</v>
      </c>
      <c r="C2714" s="483">
        <v>33182</v>
      </c>
      <c r="H2714" s="483" t="s">
        <v>7656</v>
      </c>
    </row>
    <row r="2715" spans="1:8">
      <c r="A2715" s="483" t="s">
        <v>7655</v>
      </c>
      <c r="E2715" s="329">
        <v>50</v>
      </c>
      <c r="F2715" s="329">
        <v>1335</v>
      </c>
      <c r="G2715" s="483" t="s">
        <v>7150</v>
      </c>
      <c r="H2715" s="483" t="s">
        <v>7657</v>
      </c>
    </row>
    <row r="2716" spans="1:8" ht="82.5">
      <c r="A2716" s="483" t="s">
        <v>7658</v>
      </c>
      <c r="C2716" s="483">
        <v>20000</v>
      </c>
      <c r="E2716" s="329"/>
      <c r="F2716" s="329"/>
      <c r="H2716" s="491" t="s">
        <v>7659</v>
      </c>
    </row>
    <row r="2717" spans="1:8">
      <c r="A2717" s="483" t="s">
        <v>7660</v>
      </c>
      <c r="D2717" s="483">
        <v>5000</v>
      </c>
      <c r="E2717" s="329"/>
      <c r="F2717" s="329">
        <v>6335</v>
      </c>
      <c r="H2717" s="483" t="s">
        <v>7172</v>
      </c>
    </row>
    <row r="2718" spans="1:8">
      <c r="A2718" s="483" t="s">
        <v>7661</v>
      </c>
      <c r="E2718" s="329">
        <v>192</v>
      </c>
      <c r="F2718" s="329">
        <v>6143</v>
      </c>
      <c r="G2718" s="329" t="s">
        <v>7179</v>
      </c>
      <c r="H2718" s="483" t="s">
        <v>7662</v>
      </c>
    </row>
    <row r="2719" spans="1:8">
      <c r="A2719" s="483" t="s">
        <v>7663</v>
      </c>
      <c r="E2719" s="329">
        <v>1205</v>
      </c>
      <c r="F2719" s="329">
        <v>4938</v>
      </c>
      <c r="G2719" s="483" t="s">
        <v>7157</v>
      </c>
      <c r="H2719" s="483" t="s">
        <v>7664</v>
      </c>
    </row>
    <row r="2720" spans="1:8">
      <c r="A2720" s="483" t="s">
        <v>7665</v>
      </c>
      <c r="E2720" s="329">
        <v>330</v>
      </c>
      <c r="F2720" s="329">
        <v>4608</v>
      </c>
      <c r="G2720" s="483" t="s">
        <v>7160</v>
      </c>
      <c r="H2720" s="483" t="s">
        <v>7666</v>
      </c>
    </row>
    <row r="2721" spans="1:8">
      <c r="A2721" s="483" t="s">
        <v>7665</v>
      </c>
      <c r="E2721" s="329">
        <v>345</v>
      </c>
      <c r="F2721" s="329">
        <v>4263</v>
      </c>
      <c r="G2721" s="483" t="s">
        <v>7160</v>
      </c>
      <c r="H2721" s="483" t="s">
        <v>7666</v>
      </c>
    </row>
    <row r="2722" spans="1:8">
      <c r="A2722" s="483" t="s">
        <v>7667</v>
      </c>
      <c r="C2722" s="483">
        <v>1560</v>
      </c>
      <c r="H2722" s="483" t="s">
        <v>7668</v>
      </c>
    </row>
    <row r="2723" spans="1:8">
      <c r="A2723" s="483" t="s">
        <v>7667</v>
      </c>
      <c r="C2723" s="483">
        <v>12390</v>
      </c>
      <c r="H2723" s="483" t="s">
        <v>7669</v>
      </c>
    </row>
    <row r="2724" spans="1:8">
      <c r="A2724" s="483" t="s">
        <v>7670</v>
      </c>
      <c r="E2724" s="329">
        <v>36</v>
      </c>
      <c r="F2724" s="329">
        <v>4227</v>
      </c>
      <c r="G2724" s="483" t="s">
        <v>7146</v>
      </c>
      <c r="H2724" s="483" t="s">
        <v>7671</v>
      </c>
    </row>
    <row r="2725" spans="1:8">
      <c r="A2725" s="483" t="s">
        <v>7672</v>
      </c>
      <c r="E2725" s="483">
        <v>72</v>
      </c>
      <c r="F2725" s="483">
        <v>4155</v>
      </c>
      <c r="G2725" s="483" t="s">
        <v>7150</v>
      </c>
      <c r="H2725" s="483" t="s">
        <v>7673</v>
      </c>
    </row>
    <row r="2726" spans="1:8">
      <c r="A2726" s="483" t="s">
        <v>7630</v>
      </c>
      <c r="E2726" s="329">
        <v>840</v>
      </c>
      <c r="F2726" s="329">
        <v>3315</v>
      </c>
      <c r="G2726" s="483" t="s">
        <v>7184</v>
      </c>
      <c r="H2726" s="483" t="s">
        <v>7674</v>
      </c>
    </row>
    <row r="2727" spans="1:8">
      <c r="A2727" s="483" t="s">
        <v>7675</v>
      </c>
      <c r="E2727" s="483">
        <v>30</v>
      </c>
      <c r="F2727" s="329">
        <v>3285</v>
      </c>
      <c r="G2727" s="483" t="s">
        <v>7150</v>
      </c>
      <c r="H2727" s="483" t="s">
        <v>7676</v>
      </c>
    </row>
    <row r="2728" spans="1:8">
      <c r="A2728" s="483" t="s">
        <v>7677</v>
      </c>
      <c r="E2728" s="329">
        <v>1205</v>
      </c>
      <c r="F2728" s="329">
        <v>2080</v>
      </c>
      <c r="G2728" s="483" t="s">
        <v>7157</v>
      </c>
      <c r="H2728" s="483" t="s">
        <v>7678</v>
      </c>
    </row>
    <row r="2729" spans="1:8">
      <c r="A2729" s="483" t="s">
        <v>7679</v>
      </c>
      <c r="E2729" s="329">
        <v>57</v>
      </c>
      <c r="F2729" s="329">
        <v>2023</v>
      </c>
      <c r="G2729" s="483" t="s">
        <v>7146</v>
      </c>
      <c r="H2729" s="483" t="s">
        <v>7680</v>
      </c>
    </row>
    <row r="2730" spans="1:8">
      <c r="A2730" s="483" t="s">
        <v>7679</v>
      </c>
      <c r="E2730" s="483">
        <v>52</v>
      </c>
      <c r="F2730" s="329">
        <v>1971</v>
      </c>
      <c r="G2730" s="483" t="s">
        <v>7150</v>
      </c>
      <c r="H2730" s="483" t="s">
        <v>7681</v>
      </c>
    </row>
    <row r="2731" spans="1:8">
      <c r="A2731" s="483" t="s">
        <v>7679</v>
      </c>
      <c r="E2731" s="483">
        <v>250</v>
      </c>
      <c r="F2731" s="329">
        <v>1721</v>
      </c>
      <c r="G2731" s="483" t="s">
        <v>7150</v>
      </c>
      <c r="H2731" s="483" t="s">
        <v>7682</v>
      </c>
    </row>
    <row r="2732" spans="1:8">
      <c r="A2732" s="483" t="s">
        <v>7683</v>
      </c>
      <c r="E2732" s="483">
        <v>30</v>
      </c>
      <c r="F2732" s="329">
        <v>1691</v>
      </c>
      <c r="G2732" s="483" t="s">
        <v>7150</v>
      </c>
      <c r="H2732" s="483" t="s">
        <v>7684</v>
      </c>
    </row>
    <row r="2733" spans="1:8">
      <c r="A2733" s="483" t="s">
        <v>7683</v>
      </c>
      <c r="E2733" s="329">
        <v>18</v>
      </c>
      <c r="F2733" s="329">
        <v>1673</v>
      </c>
      <c r="G2733" s="483" t="s">
        <v>7162</v>
      </c>
      <c r="H2733" s="483" t="s">
        <v>7685</v>
      </c>
    </row>
    <row r="2734" spans="1:8">
      <c r="A2734" s="483" t="s">
        <v>7686</v>
      </c>
      <c r="C2734" s="483">
        <v>17000</v>
      </c>
      <c r="H2734" s="483" t="s">
        <v>7687</v>
      </c>
    </row>
    <row r="2735" spans="1:8">
      <c r="A2735" s="483" t="s">
        <v>7688</v>
      </c>
      <c r="C2735" s="483">
        <v>24508</v>
      </c>
      <c r="H2735" s="483" t="s">
        <v>7689</v>
      </c>
    </row>
    <row r="2736" spans="1:8">
      <c r="A2736" s="483" t="s">
        <v>7686</v>
      </c>
      <c r="E2736" s="483">
        <v>35</v>
      </c>
      <c r="F2736" s="329">
        <v>1638</v>
      </c>
      <c r="G2736" s="483" t="s">
        <v>7150</v>
      </c>
      <c r="H2736" s="483" t="s">
        <v>7690</v>
      </c>
    </row>
    <row r="2737" spans="1:8">
      <c r="A2737" s="483" t="s">
        <v>7691</v>
      </c>
      <c r="C2737" s="483">
        <v>11734</v>
      </c>
      <c r="H2737" s="483" t="s">
        <v>7692</v>
      </c>
    </row>
    <row r="2738" spans="1:8">
      <c r="A2738" s="483" t="s">
        <v>7693</v>
      </c>
      <c r="E2738" s="329">
        <v>270</v>
      </c>
      <c r="F2738" s="329">
        <v>1368</v>
      </c>
      <c r="G2738" s="483" t="s">
        <v>7160</v>
      </c>
      <c r="H2738" s="483" t="s">
        <v>7694</v>
      </c>
    </row>
    <row r="2739" spans="1:8">
      <c r="A2739" s="483" t="s">
        <v>7693</v>
      </c>
      <c r="E2739" s="329">
        <v>255</v>
      </c>
      <c r="F2739" s="329">
        <v>1113</v>
      </c>
      <c r="G2739" s="483" t="s">
        <v>7160</v>
      </c>
      <c r="H2739" s="483" t="s">
        <v>7694</v>
      </c>
    </row>
    <row r="2740" spans="1:8">
      <c r="A2740" s="483" t="s">
        <v>7695</v>
      </c>
      <c r="C2740" s="483">
        <v>30000</v>
      </c>
      <c r="E2740" s="329"/>
      <c r="F2740" s="329"/>
      <c r="H2740" s="483" t="s">
        <v>7696</v>
      </c>
    </row>
    <row r="2741" spans="1:8">
      <c r="A2741" s="483" t="s">
        <v>7695</v>
      </c>
      <c r="E2741" s="329">
        <v>410</v>
      </c>
      <c r="F2741" s="329">
        <v>703</v>
      </c>
      <c r="G2741" s="483" t="s">
        <v>7150</v>
      </c>
      <c r="H2741" s="483" t="s">
        <v>7697</v>
      </c>
    </row>
    <row r="2742" spans="1:8">
      <c r="A2742" s="483" t="s">
        <v>7698</v>
      </c>
      <c r="D2742" s="483">
        <v>5000</v>
      </c>
      <c r="E2742" s="329"/>
      <c r="F2742" s="329">
        <v>5703</v>
      </c>
      <c r="H2742" s="483" t="s">
        <v>7172</v>
      </c>
    </row>
    <row r="2743" spans="1:8">
      <c r="A2743" s="483" t="s">
        <v>7699</v>
      </c>
      <c r="E2743" s="329">
        <v>1205</v>
      </c>
      <c r="F2743" s="329">
        <v>4498</v>
      </c>
      <c r="G2743" s="483" t="s">
        <v>7157</v>
      </c>
      <c r="H2743" s="483" t="s">
        <v>7700</v>
      </c>
    </row>
    <row r="2744" spans="1:8">
      <c r="A2744" s="483" t="s">
        <v>7701</v>
      </c>
      <c r="E2744" s="329">
        <v>199</v>
      </c>
      <c r="F2744" s="329">
        <v>4299</v>
      </c>
      <c r="G2744" s="329" t="s">
        <v>7179</v>
      </c>
      <c r="H2744" s="483" t="s">
        <v>7702</v>
      </c>
    </row>
    <row r="2745" spans="1:8">
      <c r="A2745" s="483" t="s">
        <v>7703</v>
      </c>
      <c r="E2745" s="329">
        <v>255</v>
      </c>
      <c r="F2745" s="329">
        <v>4044</v>
      </c>
      <c r="G2745" s="483" t="s">
        <v>7160</v>
      </c>
      <c r="H2745" s="483" t="s">
        <v>7694</v>
      </c>
    </row>
    <row r="2746" spans="1:8">
      <c r="A2746" s="483" t="s">
        <v>7703</v>
      </c>
      <c r="E2746" s="329">
        <v>250</v>
      </c>
      <c r="F2746" s="329">
        <v>3794</v>
      </c>
      <c r="G2746" s="483" t="s">
        <v>7160</v>
      </c>
      <c r="H2746" s="483" t="s">
        <v>7694</v>
      </c>
    </row>
    <row r="2747" spans="1:8">
      <c r="A2747" s="483" t="s">
        <v>7704</v>
      </c>
      <c r="C2747" s="483">
        <v>17000</v>
      </c>
      <c r="H2747" s="483" t="s">
        <v>7705</v>
      </c>
    </row>
    <row r="2748" spans="1:8">
      <c r="A2748" s="483" t="s">
        <v>7706</v>
      </c>
      <c r="C2748" s="483">
        <v>230030</v>
      </c>
      <c r="E2748" s="484"/>
      <c r="F2748" s="484"/>
      <c r="G2748" s="484"/>
      <c r="H2748" s="329" t="s">
        <v>7176</v>
      </c>
    </row>
    <row r="2749" spans="1:8">
      <c r="A2749" s="483" t="s">
        <v>7706</v>
      </c>
      <c r="E2749" s="483">
        <v>300</v>
      </c>
      <c r="F2749" s="483">
        <v>3494</v>
      </c>
      <c r="G2749" s="483" t="s">
        <v>7240</v>
      </c>
      <c r="H2749" s="483" t="s">
        <v>7467</v>
      </c>
    </row>
    <row r="2750" spans="1:8">
      <c r="A2750" s="483" t="s">
        <v>7707</v>
      </c>
      <c r="C2750" s="483">
        <v>2221</v>
      </c>
      <c r="H2750" s="483" t="s">
        <v>7708</v>
      </c>
    </row>
    <row r="2751" spans="1:8">
      <c r="A2751" s="483" t="s">
        <v>7707</v>
      </c>
      <c r="C2751" s="483">
        <v>8886</v>
      </c>
      <c r="H2751" s="483" t="s">
        <v>7709</v>
      </c>
    </row>
    <row r="2752" spans="1:8">
      <c r="A2752" s="483" t="s">
        <v>7707</v>
      </c>
      <c r="C2752" s="483">
        <v>25318</v>
      </c>
      <c r="H2752" s="483" t="s">
        <v>7710</v>
      </c>
    </row>
    <row r="2753" spans="1:8">
      <c r="A2753" s="483" t="s">
        <v>7707</v>
      </c>
      <c r="C2753" s="483">
        <v>61326</v>
      </c>
      <c r="H2753" s="483" t="s">
        <v>7711</v>
      </c>
    </row>
    <row r="2754" spans="1:8">
      <c r="A2754" s="483" t="s">
        <v>7707</v>
      </c>
      <c r="C2754" s="483">
        <v>19000</v>
      </c>
      <c r="H2754" s="483" t="s">
        <v>7712</v>
      </c>
    </row>
    <row r="2755" spans="1:8">
      <c r="A2755" s="483" t="s">
        <v>7713</v>
      </c>
      <c r="E2755" s="329">
        <v>210</v>
      </c>
      <c r="F2755" s="329">
        <v>3284</v>
      </c>
      <c r="G2755" s="483" t="s">
        <v>7160</v>
      </c>
      <c r="H2755" s="483" t="s">
        <v>7714</v>
      </c>
    </row>
    <row r="2756" spans="1:8">
      <c r="A2756" s="483" t="s">
        <v>7713</v>
      </c>
      <c r="E2756" s="329">
        <v>190</v>
      </c>
      <c r="F2756" s="329">
        <v>3094</v>
      </c>
      <c r="G2756" s="483" t="s">
        <v>7160</v>
      </c>
      <c r="H2756" s="483" t="s">
        <v>7714</v>
      </c>
    </row>
    <row r="2757" spans="1:8">
      <c r="A2757" s="483" t="s">
        <v>7715</v>
      </c>
      <c r="E2757" s="483">
        <v>45</v>
      </c>
      <c r="F2757" s="329">
        <v>3049</v>
      </c>
      <c r="G2757" s="483" t="s">
        <v>7150</v>
      </c>
      <c r="H2757" s="483" t="s">
        <v>7716</v>
      </c>
    </row>
    <row r="2758" spans="1:8">
      <c r="A2758" s="483" t="s">
        <v>7717</v>
      </c>
      <c r="E2758" s="329">
        <v>145</v>
      </c>
      <c r="F2758" s="329">
        <v>2904</v>
      </c>
      <c r="G2758" s="483" t="s">
        <v>7160</v>
      </c>
      <c r="H2758" s="483" t="s">
        <v>7718</v>
      </c>
    </row>
    <row r="2759" spans="1:8">
      <c r="A2759" s="483" t="s">
        <v>7717</v>
      </c>
      <c r="E2759" s="329">
        <v>155</v>
      </c>
      <c r="F2759" s="329">
        <v>2749</v>
      </c>
      <c r="G2759" s="483" t="s">
        <v>7160</v>
      </c>
      <c r="H2759" s="483" t="s">
        <v>7718</v>
      </c>
    </row>
    <row r="2760" spans="1:8">
      <c r="A2760" s="483" t="s">
        <v>7719</v>
      </c>
      <c r="E2760" s="483">
        <v>25</v>
      </c>
      <c r="F2760" s="329">
        <v>2724</v>
      </c>
      <c r="G2760" s="483" t="s">
        <v>7150</v>
      </c>
      <c r="H2760" s="483" t="s">
        <v>7720</v>
      </c>
    </row>
    <row r="2761" spans="1:8">
      <c r="A2761" s="483" t="s">
        <v>7719</v>
      </c>
      <c r="E2761" s="483">
        <v>32</v>
      </c>
      <c r="F2761" s="329">
        <v>2692</v>
      </c>
      <c r="G2761" s="483" t="s">
        <v>7150</v>
      </c>
      <c r="H2761" s="483" t="s">
        <v>7721</v>
      </c>
    </row>
    <row r="2762" spans="1:8">
      <c r="A2762" s="483" t="s">
        <v>7722</v>
      </c>
      <c r="B2762" s="483">
        <v>50000</v>
      </c>
      <c r="F2762" s="329"/>
      <c r="H2762" s="483" t="s">
        <v>7723</v>
      </c>
    </row>
    <row r="2763" spans="1:8">
      <c r="A2763" s="483" t="s">
        <v>7722</v>
      </c>
      <c r="C2763" s="483">
        <v>130030</v>
      </c>
      <c r="E2763" s="484"/>
      <c r="F2763" s="484"/>
      <c r="G2763" s="484"/>
      <c r="H2763" s="329" t="s">
        <v>7724</v>
      </c>
    </row>
    <row r="2764" spans="1:8">
      <c r="A2764" s="483" t="s">
        <v>7725</v>
      </c>
      <c r="B2764" s="483">
        <v>130000</v>
      </c>
      <c r="E2764" s="484"/>
      <c r="F2764" s="484"/>
      <c r="G2764" s="484"/>
      <c r="H2764" s="329" t="s">
        <v>7726</v>
      </c>
    </row>
    <row r="2765" spans="1:8">
      <c r="A2765" s="483" t="s">
        <v>7727</v>
      </c>
      <c r="E2765" s="329">
        <v>1205</v>
      </c>
      <c r="F2765" s="329">
        <v>1487</v>
      </c>
      <c r="G2765" s="483" t="s">
        <v>7157</v>
      </c>
      <c r="H2765" s="483" t="s">
        <v>7728</v>
      </c>
    </row>
    <row r="2766" spans="1:8" s="487" customFormat="1" ht="6.75" customHeight="1">
      <c r="E2766" s="500"/>
      <c r="F2766" s="500"/>
      <c r="G2766" s="500"/>
      <c r="H2766" s="633"/>
    </row>
    <row r="2767" spans="1:8">
      <c r="A2767" s="483" t="s">
        <v>7729</v>
      </c>
      <c r="C2767" s="483">
        <v>17000</v>
      </c>
      <c r="H2767" s="483" t="s">
        <v>7730</v>
      </c>
    </row>
    <row r="2768" spans="1:8">
      <c r="A2768" s="483" t="s">
        <v>3236</v>
      </c>
      <c r="C2768" s="483">
        <v>25318</v>
      </c>
      <c r="H2768" s="483" t="s">
        <v>7731</v>
      </c>
    </row>
    <row r="2769" spans="1:8">
      <c r="A2769" s="483" t="s">
        <v>3236</v>
      </c>
      <c r="C2769" s="483">
        <v>61326</v>
      </c>
      <c r="H2769" s="483" t="s">
        <v>7732</v>
      </c>
    </row>
    <row r="2770" spans="1:8">
      <c r="A2770" s="483" t="s">
        <v>3236</v>
      </c>
      <c r="C2770" s="483">
        <v>54000</v>
      </c>
      <c r="H2770" s="483" t="s">
        <v>7733</v>
      </c>
    </row>
    <row r="2771" spans="1:8">
      <c r="A2771" s="483" t="s">
        <v>3236</v>
      </c>
      <c r="C2771" s="483">
        <v>50000</v>
      </c>
      <c r="F2771" s="329"/>
      <c r="H2771" s="483" t="s">
        <v>7734</v>
      </c>
    </row>
    <row r="2772" spans="1:8">
      <c r="A2772" s="483" t="s">
        <v>3236</v>
      </c>
      <c r="C2772" s="483">
        <v>3400</v>
      </c>
      <c r="H2772" s="483" t="s">
        <v>7735</v>
      </c>
    </row>
    <row r="2773" spans="1:8">
      <c r="A2773" s="483" t="s">
        <v>3236</v>
      </c>
      <c r="C2773" s="483">
        <v>5976</v>
      </c>
      <c r="H2773" s="483" t="s">
        <v>7736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7162</v>
      </c>
      <c r="H2774" s="483" t="s">
        <v>7737</v>
      </c>
    </row>
    <row r="2775" spans="1:8">
      <c r="A2775" s="483" t="s">
        <v>7738</v>
      </c>
      <c r="C2775" s="483">
        <v>32615</v>
      </c>
      <c r="H2775" s="483" t="s">
        <v>7739</v>
      </c>
    </row>
    <row r="2776" spans="1:8">
      <c r="A2776" s="483" t="s">
        <v>7738</v>
      </c>
      <c r="C2776" s="483">
        <v>38571</v>
      </c>
      <c r="H2776" s="483" t="s">
        <v>7740</v>
      </c>
    </row>
    <row r="2777" spans="1:8">
      <c r="A2777" s="483" t="s">
        <v>7741</v>
      </c>
      <c r="E2777" s="483">
        <v>92</v>
      </c>
      <c r="F2777" s="483">
        <v>1377</v>
      </c>
      <c r="G2777" s="483" t="s">
        <v>7160</v>
      </c>
      <c r="H2777" s="483" t="s">
        <v>7394</v>
      </c>
    </row>
    <row r="2778" spans="1:8">
      <c r="A2778" s="483" t="s">
        <v>7742</v>
      </c>
      <c r="E2778" s="483">
        <v>70</v>
      </c>
      <c r="F2778" s="329">
        <v>1307</v>
      </c>
      <c r="G2778" s="483" t="s">
        <v>7150</v>
      </c>
      <c r="H2778" s="483" t="s">
        <v>7743</v>
      </c>
    </row>
    <row r="2779" spans="1:8">
      <c r="A2779" s="483" t="s">
        <v>7742</v>
      </c>
      <c r="E2779" s="483">
        <v>115</v>
      </c>
      <c r="F2779" s="329">
        <v>1192</v>
      </c>
      <c r="G2779" s="483" t="s">
        <v>7184</v>
      </c>
      <c r="H2779" s="483" t="s">
        <v>7744</v>
      </c>
    </row>
    <row r="2780" spans="1:8">
      <c r="A2780" s="483" t="s">
        <v>7745</v>
      </c>
      <c r="D2780" s="483">
        <v>5000</v>
      </c>
      <c r="E2780" s="329"/>
      <c r="F2780" s="329">
        <v>6192</v>
      </c>
      <c r="H2780" s="483" t="s">
        <v>7172</v>
      </c>
    </row>
    <row r="2781" spans="1:8">
      <c r="A2781" s="483" t="s">
        <v>7746</v>
      </c>
      <c r="E2781" s="329">
        <v>1205</v>
      </c>
      <c r="F2781" s="329">
        <v>4987</v>
      </c>
      <c r="G2781" s="483" t="s">
        <v>7157</v>
      </c>
      <c r="H2781" s="483" t="s">
        <v>7747</v>
      </c>
    </row>
    <row r="2782" spans="1:8">
      <c r="A2782" s="483" t="s">
        <v>7746</v>
      </c>
      <c r="E2782" s="483">
        <v>74</v>
      </c>
      <c r="F2782" s="329">
        <v>4913</v>
      </c>
      <c r="G2782" s="483" t="s">
        <v>7150</v>
      </c>
      <c r="H2782" s="483" t="s">
        <v>7748</v>
      </c>
    </row>
    <row r="2783" spans="1:8">
      <c r="A2783" s="483" t="s">
        <v>7749</v>
      </c>
      <c r="E2783" s="329">
        <v>199</v>
      </c>
      <c r="F2783" s="329">
        <v>4714</v>
      </c>
      <c r="G2783" s="329" t="s">
        <v>7179</v>
      </c>
      <c r="H2783" s="483" t="s">
        <v>7702</v>
      </c>
    </row>
    <row r="2784" spans="1:8">
      <c r="E2784" s="329"/>
      <c r="F2784" s="329"/>
      <c r="H2784" s="490" t="s">
        <v>7309</v>
      </c>
    </row>
    <row r="2785" spans="1:8">
      <c r="A2785" s="483" t="s">
        <v>7750</v>
      </c>
      <c r="E2785" s="483">
        <v>1960</v>
      </c>
      <c r="F2785" s="329">
        <v>2754</v>
      </c>
      <c r="G2785" s="483" t="s">
        <v>7184</v>
      </c>
      <c r="H2785" s="483" t="s">
        <v>7751</v>
      </c>
    </row>
    <row r="2786" spans="1:8">
      <c r="A2786" s="483" t="s">
        <v>7750</v>
      </c>
      <c r="E2786" s="329">
        <v>15</v>
      </c>
      <c r="F2786" s="329">
        <v>2739</v>
      </c>
      <c r="G2786" s="483" t="s">
        <v>7162</v>
      </c>
      <c r="H2786" s="483" t="s">
        <v>7752</v>
      </c>
    </row>
    <row r="2787" spans="1:8">
      <c r="A2787" s="483" t="s">
        <v>7753</v>
      </c>
      <c r="C2787" s="483">
        <v>25318</v>
      </c>
      <c r="H2787" s="483" t="s">
        <v>7754</v>
      </c>
    </row>
    <row r="2788" spans="1:8">
      <c r="A2788" s="483" t="s">
        <v>7753</v>
      </c>
      <c r="C2788" s="483">
        <v>61326</v>
      </c>
      <c r="H2788" s="483" t="s">
        <v>7755</v>
      </c>
    </row>
    <row r="2789" spans="1:8">
      <c r="A2789" s="483" t="s">
        <v>7753</v>
      </c>
      <c r="C2789" s="483">
        <v>40000</v>
      </c>
      <c r="H2789" s="483" t="s">
        <v>7756</v>
      </c>
    </row>
    <row r="2790" spans="1:8">
      <c r="A2790" s="483" t="s">
        <v>7753</v>
      </c>
      <c r="C2790" s="483">
        <v>423</v>
      </c>
      <c r="H2790" s="483" t="s">
        <v>7757</v>
      </c>
    </row>
    <row r="2791" spans="1:8" ht="49.5">
      <c r="A2791" s="483" t="s">
        <v>7758</v>
      </c>
      <c r="C2791" s="483">
        <v>18000</v>
      </c>
      <c r="E2791" s="329"/>
      <c r="F2791" s="329"/>
      <c r="H2791" s="489" t="s">
        <v>7759</v>
      </c>
    </row>
    <row r="2792" spans="1:8">
      <c r="A2792" s="483" t="s">
        <v>7760</v>
      </c>
      <c r="E2792" s="329">
        <v>18</v>
      </c>
      <c r="F2792" s="329">
        <v>2721</v>
      </c>
      <c r="G2792" s="483" t="s">
        <v>7162</v>
      </c>
      <c r="H2792" s="483" t="s">
        <v>7761</v>
      </c>
    </row>
    <row r="2793" spans="1:8">
      <c r="A2793" s="483" t="s">
        <v>7760</v>
      </c>
      <c r="E2793" s="329">
        <v>1205</v>
      </c>
      <c r="F2793" s="329">
        <v>1516</v>
      </c>
      <c r="G2793" s="483" t="s">
        <v>7157</v>
      </c>
      <c r="H2793" s="483" t="s">
        <v>7762</v>
      </c>
    </row>
    <row r="2794" spans="1:8">
      <c r="A2794" s="483" t="s">
        <v>7760</v>
      </c>
      <c r="E2794" s="329">
        <v>200</v>
      </c>
      <c r="F2794" s="329">
        <v>1316</v>
      </c>
      <c r="G2794" s="483" t="s">
        <v>7160</v>
      </c>
      <c r="H2794" s="483" t="s">
        <v>7644</v>
      </c>
    </row>
    <row r="2795" spans="1:8">
      <c r="A2795" s="483" t="s">
        <v>7763</v>
      </c>
      <c r="D2795" s="483">
        <v>5000</v>
      </c>
      <c r="E2795" s="329"/>
      <c r="F2795" s="329">
        <v>6316</v>
      </c>
      <c r="H2795" s="483" t="s">
        <v>7172</v>
      </c>
    </row>
    <row r="2796" spans="1:8">
      <c r="A2796" s="483" t="s">
        <v>7763</v>
      </c>
      <c r="E2796" s="483">
        <v>128</v>
      </c>
      <c r="F2796" s="329">
        <v>6188</v>
      </c>
      <c r="G2796" s="483" t="s">
        <v>7150</v>
      </c>
      <c r="H2796" s="483" t="s">
        <v>7764</v>
      </c>
    </row>
    <row r="2797" spans="1:8">
      <c r="A2797" s="483" t="s">
        <v>7763</v>
      </c>
      <c r="E2797" s="483">
        <v>520</v>
      </c>
      <c r="F2797" s="329">
        <v>5668</v>
      </c>
      <c r="G2797" s="483" t="s">
        <v>7150</v>
      </c>
      <c r="H2797" s="483" t="s">
        <v>7765</v>
      </c>
    </row>
    <row r="2798" spans="1:8">
      <c r="A2798" s="483" t="s">
        <v>7766</v>
      </c>
      <c r="C2798" s="483">
        <v>17000</v>
      </c>
      <c r="H2798" s="483" t="s">
        <v>7767</v>
      </c>
    </row>
    <row r="2799" spans="1:8">
      <c r="A2799" s="483" t="s">
        <v>7768</v>
      </c>
      <c r="C2799" s="483">
        <v>25318</v>
      </c>
      <c r="H2799" s="483" t="s">
        <v>7769</v>
      </c>
    </row>
    <row r="2800" spans="1:8">
      <c r="A2800" s="483" t="s">
        <v>7768</v>
      </c>
      <c r="C2800" s="483">
        <v>61326</v>
      </c>
      <c r="H2800" s="483" t="s">
        <v>7770</v>
      </c>
    </row>
    <row r="2801" spans="1:8">
      <c r="A2801" s="483" t="s">
        <v>7771</v>
      </c>
      <c r="C2801" s="483">
        <v>11328</v>
      </c>
      <c r="H2801" s="483" t="s">
        <v>7772</v>
      </c>
    </row>
    <row r="2802" spans="1:8">
      <c r="A2802" s="483" t="s">
        <v>7771</v>
      </c>
      <c r="C2802" s="483">
        <v>4080</v>
      </c>
      <c r="H2802" s="483" t="s">
        <v>7773</v>
      </c>
    </row>
    <row r="2803" spans="1:8">
      <c r="A2803" s="483" t="s">
        <v>7774</v>
      </c>
      <c r="C2803" s="483">
        <v>5059</v>
      </c>
      <c r="H2803" s="483" t="s">
        <v>7775</v>
      </c>
    </row>
    <row r="2804" spans="1:8">
      <c r="A2804" s="483" t="s">
        <v>7771</v>
      </c>
      <c r="E2804" s="329">
        <v>400</v>
      </c>
      <c r="F2804" s="329">
        <v>5268</v>
      </c>
      <c r="G2804" s="483" t="s">
        <v>7160</v>
      </c>
      <c r="H2804" s="483" t="s">
        <v>7776</v>
      </c>
    </row>
    <row r="2805" spans="1:8">
      <c r="A2805" s="483" t="s">
        <v>7771</v>
      </c>
      <c r="E2805" s="329">
        <v>430</v>
      </c>
      <c r="F2805" s="329">
        <v>4838</v>
      </c>
      <c r="G2805" s="483" t="s">
        <v>7160</v>
      </c>
      <c r="H2805" s="483" t="s">
        <v>7776</v>
      </c>
    </row>
    <row r="2806" spans="1:8">
      <c r="A2806" s="483" t="s">
        <v>7777</v>
      </c>
      <c r="E2806" s="329">
        <v>193</v>
      </c>
      <c r="F2806" s="329">
        <v>4645</v>
      </c>
      <c r="G2806" s="483" t="s">
        <v>7162</v>
      </c>
      <c r="H2806" s="483" t="s">
        <v>7778</v>
      </c>
    </row>
    <row r="2807" spans="1:8">
      <c r="A2807" s="483" t="s">
        <v>7779</v>
      </c>
      <c r="E2807" s="329">
        <v>265</v>
      </c>
      <c r="F2807" s="329">
        <v>4380</v>
      </c>
      <c r="G2807" s="483" t="s">
        <v>7160</v>
      </c>
      <c r="H2807" s="483" t="s">
        <v>7780</v>
      </c>
    </row>
    <row r="2808" spans="1:8">
      <c r="A2808" s="483" t="s">
        <v>7779</v>
      </c>
      <c r="E2808" s="329">
        <v>335</v>
      </c>
      <c r="F2808" s="329">
        <v>4045</v>
      </c>
      <c r="G2808" s="483" t="s">
        <v>7160</v>
      </c>
      <c r="H2808" s="483" t="s">
        <v>7780</v>
      </c>
    </row>
    <row r="2809" spans="1:8">
      <c r="A2809" s="483" t="s">
        <v>7781</v>
      </c>
      <c r="E2809" s="329">
        <v>1205</v>
      </c>
      <c r="F2809" s="329">
        <v>2840</v>
      </c>
      <c r="G2809" s="483" t="s">
        <v>7157</v>
      </c>
      <c r="H2809" s="483" t="s">
        <v>7762</v>
      </c>
    </row>
    <row r="2810" spans="1:8">
      <c r="A2810" s="483" t="s">
        <v>7781</v>
      </c>
      <c r="B2810" s="483">
        <v>70000</v>
      </c>
      <c r="E2810" s="484"/>
      <c r="F2810" s="484"/>
      <c r="G2810" s="484"/>
      <c r="H2810" s="329" t="s">
        <v>7726</v>
      </c>
    </row>
    <row r="2811" spans="1:8">
      <c r="A2811" s="483" t="s">
        <v>7782</v>
      </c>
      <c r="C2811" s="483">
        <v>17000</v>
      </c>
      <c r="H2811" s="483" t="s">
        <v>7783</v>
      </c>
    </row>
    <row r="2812" spans="1:8">
      <c r="A2812" s="483" t="s">
        <v>7782</v>
      </c>
      <c r="C2812" s="483">
        <v>25318</v>
      </c>
      <c r="H2812" s="483" t="s">
        <v>7784</v>
      </c>
    </row>
    <row r="2813" spans="1:8">
      <c r="A2813" s="483" t="s">
        <v>7782</v>
      </c>
      <c r="C2813" s="483">
        <v>61326</v>
      </c>
      <c r="H2813" s="483" t="s">
        <v>7785</v>
      </c>
    </row>
    <row r="2814" spans="1:8">
      <c r="A2814" s="483" t="s">
        <v>7782</v>
      </c>
      <c r="C2814" s="483">
        <v>15000</v>
      </c>
      <c r="H2814" s="483" t="s">
        <v>7786</v>
      </c>
    </row>
    <row r="2815" spans="1:8">
      <c r="A2815" s="483" t="s">
        <v>7787</v>
      </c>
      <c r="C2815" s="483">
        <v>19161</v>
      </c>
      <c r="H2815" s="483" t="s">
        <v>7788</v>
      </c>
    </row>
    <row r="2816" spans="1:8">
      <c r="A2816" s="483" t="s">
        <v>7787</v>
      </c>
      <c r="E2816" s="329">
        <v>209</v>
      </c>
      <c r="F2816" s="329">
        <v>2631</v>
      </c>
      <c r="G2816" s="329" t="s">
        <v>7179</v>
      </c>
      <c r="H2816" s="483" t="s">
        <v>7789</v>
      </c>
    </row>
    <row r="2817" spans="1:8">
      <c r="A2817" s="483" t="s">
        <v>7790</v>
      </c>
      <c r="C2817" s="483">
        <v>1000</v>
      </c>
      <c r="H2817" s="483" t="s">
        <v>7791</v>
      </c>
    </row>
    <row r="2818" spans="1:8" ht="66">
      <c r="A2818" s="483" t="s">
        <v>7792</v>
      </c>
      <c r="C2818" s="483">
        <v>18000</v>
      </c>
      <c r="E2818" s="329"/>
      <c r="F2818" s="329"/>
      <c r="H2818" s="489" t="s">
        <v>7793</v>
      </c>
    </row>
    <row r="2819" spans="1:8">
      <c r="A2819" s="483" t="s">
        <v>7794</v>
      </c>
      <c r="E2819" s="329">
        <v>340</v>
      </c>
      <c r="F2819" s="329">
        <v>2291</v>
      </c>
      <c r="G2819" s="483" t="s">
        <v>7160</v>
      </c>
      <c r="H2819" s="483" t="s">
        <v>7795</v>
      </c>
    </row>
    <row r="2820" spans="1:8">
      <c r="A2820" s="483" t="s">
        <v>7794</v>
      </c>
      <c r="E2820" s="329">
        <v>350</v>
      </c>
      <c r="F2820" s="329">
        <v>1941</v>
      </c>
      <c r="G2820" s="483" t="s">
        <v>7160</v>
      </c>
      <c r="H2820" s="483" t="s">
        <v>7795</v>
      </c>
    </row>
    <row r="2821" spans="1:8">
      <c r="A2821" s="483" t="s">
        <v>7796</v>
      </c>
      <c r="E2821" s="329">
        <v>415</v>
      </c>
      <c r="F2821" s="329">
        <v>1526</v>
      </c>
      <c r="G2821" s="483" t="s">
        <v>7160</v>
      </c>
      <c r="H2821" s="483" t="s">
        <v>7797</v>
      </c>
    </row>
    <row r="2822" spans="1:8">
      <c r="A2822" s="483" t="s">
        <v>7796</v>
      </c>
      <c r="E2822" s="329">
        <v>380</v>
      </c>
      <c r="F2822" s="329">
        <v>1146</v>
      </c>
      <c r="G2822" s="483" t="s">
        <v>7160</v>
      </c>
      <c r="H2822" s="483" t="s">
        <v>7797</v>
      </c>
    </row>
    <row r="2823" spans="1:8">
      <c r="A2823" s="483" t="s">
        <v>7798</v>
      </c>
      <c r="E2823" s="329">
        <v>18</v>
      </c>
      <c r="F2823" s="329">
        <v>1128</v>
      </c>
      <c r="G2823" s="483" t="s">
        <v>7162</v>
      </c>
      <c r="H2823" s="483" t="s">
        <v>7799</v>
      </c>
    </row>
    <row r="2824" spans="1:8">
      <c r="A2824" s="483" t="s">
        <v>7800</v>
      </c>
      <c r="D2824" s="483">
        <v>5000</v>
      </c>
      <c r="E2824" s="329"/>
      <c r="F2824" s="329">
        <v>6128</v>
      </c>
      <c r="H2824" s="483" t="s">
        <v>7172</v>
      </c>
    </row>
    <row r="2825" spans="1:8">
      <c r="A2825" s="483" t="s">
        <v>7800</v>
      </c>
      <c r="E2825" s="329">
        <v>121</v>
      </c>
      <c r="F2825" s="329">
        <v>6007</v>
      </c>
      <c r="G2825" s="483" t="s">
        <v>7150</v>
      </c>
      <c r="H2825" s="483" t="s">
        <v>7552</v>
      </c>
    </row>
    <row r="2826" spans="1:8">
      <c r="A2826" s="483" t="s">
        <v>7800</v>
      </c>
      <c r="E2826" s="329">
        <v>1205</v>
      </c>
      <c r="F2826" s="329">
        <v>4802</v>
      </c>
      <c r="G2826" s="483" t="s">
        <v>7157</v>
      </c>
      <c r="H2826" s="483" t="s">
        <v>7801</v>
      </c>
    </row>
    <row r="2827" spans="1:8">
      <c r="A2827" s="483" t="s">
        <v>7802</v>
      </c>
      <c r="C2827" s="483">
        <v>17000</v>
      </c>
      <c r="H2827" s="483" t="s">
        <v>7803</v>
      </c>
    </row>
    <row r="2828" spans="1:8">
      <c r="A2828" s="483" t="s">
        <v>7802</v>
      </c>
      <c r="C2828" s="483">
        <v>9913</v>
      </c>
      <c r="H2828" s="483" t="s">
        <v>7804</v>
      </c>
    </row>
    <row r="2829" spans="1:8">
      <c r="A2829" s="483" t="s">
        <v>7805</v>
      </c>
      <c r="E2829" s="329">
        <v>120</v>
      </c>
      <c r="F2829" s="329">
        <v>4682</v>
      </c>
      <c r="G2829" s="483" t="s">
        <v>7146</v>
      </c>
      <c r="H2829" s="483" t="s">
        <v>7806</v>
      </c>
    </row>
    <row r="2830" spans="1:8">
      <c r="A2830" s="483" t="s">
        <v>7805</v>
      </c>
      <c r="E2830" s="329">
        <v>192</v>
      </c>
      <c r="F2830" s="329">
        <v>4490</v>
      </c>
      <c r="G2830" s="483" t="s">
        <v>7146</v>
      </c>
      <c r="H2830" s="483" t="s">
        <v>7807</v>
      </c>
    </row>
    <row r="2831" spans="1:8">
      <c r="H2831" s="490" t="s">
        <v>7808</v>
      </c>
    </row>
    <row r="2832" spans="1:8">
      <c r="A2832" s="483" t="s">
        <v>7809</v>
      </c>
      <c r="C2832" s="483">
        <v>16288</v>
      </c>
      <c r="H2832" s="483" t="s">
        <v>7810</v>
      </c>
    </row>
    <row r="2833" spans="1:8">
      <c r="A2833" s="483" t="s">
        <v>7809</v>
      </c>
      <c r="C2833" s="483">
        <v>25318</v>
      </c>
      <c r="H2833" s="483" t="s">
        <v>7811</v>
      </c>
    </row>
    <row r="2834" spans="1:8">
      <c r="A2834" s="483" t="s">
        <v>7809</v>
      </c>
      <c r="C2834" s="483">
        <v>61326</v>
      </c>
      <c r="H2834" s="483" t="s">
        <v>7812</v>
      </c>
    </row>
    <row r="2835" spans="1:8">
      <c r="A2835" s="483" t="s">
        <v>7809</v>
      </c>
      <c r="C2835" s="483">
        <v>20300</v>
      </c>
      <c r="H2835" s="483" t="s">
        <v>7813</v>
      </c>
    </row>
    <row r="2836" spans="1:8">
      <c r="A2836" s="483" t="s">
        <v>7814</v>
      </c>
      <c r="E2836" s="329">
        <v>35</v>
      </c>
      <c r="F2836" s="329">
        <v>4455</v>
      </c>
      <c r="G2836" s="483" t="s">
        <v>7150</v>
      </c>
      <c r="H2836" s="483" t="s">
        <v>7815</v>
      </c>
    </row>
    <row r="2837" spans="1:8">
      <c r="A2837" s="483" t="s">
        <v>7816</v>
      </c>
      <c r="E2837" s="329">
        <v>200</v>
      </c>
      <c r="F2837" s="329">
        <v>4255</v>
      </c>
      <c r="G2837" s="483" t="s">
        <v>7160</v>
      </c>
      <c r="H2837" s="483" t="s">
        <v>7817</v>
      </c>
    </row>
    <row r="2838" spans="1:8">
      <c r="A2838" s="483" t="s">
        <v>7818</v>
      </c>
      <c r="C2838" s="483">
        <v>250030</v>
      </c>
      <c r="H2838" s="483" t="s">
        <v>7819</v>
      </c>
    </row>
    <row r="2839" spans="1:8">
      <c r="A2839" s="483" t="s">
        <v>7820</v>
      </c>
      <c r="E2839" s="329">
        <v>145</v>
      </c>
      <c r="F2839" s="329">
        <v>4110</v>
      </c>
      <c r="G2839" s="483" t="s">
        <v>7160</v>
      </c>
      <c r="H2839" s="483" t="s">
        <v>7821</v>
      </c>
    </row>
    <row r="2840" spans="1:8">
      <c r="A2840" s="483" t="s">
        <v>7820</v>
      </c>
      <c r="E2840" s="329">
        <v>25</v>
      </c>
      <c r="F2840" s="329">
        <v>4085</v>
      </c>
      <c r="G2840" s="483" t="s">
        <v>7160</v>
      </c>
      <c r="H2840" s="483" t="s">
        <v>7821</v>
      </c>
    </row>
    <row r="2841" spans="1:8">
      <c r="A2841" s="483" t="s">
        <v>7822</v>
      </c>
      <c r="E2841" s="329">
        <v>140</v>
      </c>
      <c r="F2841" s="329">
        <v>3945</v>
      </c>
      <c r="G2841" s="483" t="s">
        <v>7160</v>
      </c>
      <c r="H2841" s="483" t="s">
        <v>7823</v>
      </c>
    </row>
    <row r="2842" spans="1:8">
      <c r="A2842" s="483" t="s">
        <v>7818</v>
      </c>
      <c r="E2842" s="329">
        <v>1205</v>
      </c>
      <c r="F2842" s="329">
        <v>2740</v>
      </c>
      <c r="G2842" s="483" t="s">
        <v>7157</v>
      </c>
      <c r="H2842" s="483" t="s">
        <v>7824</v>
      </c>
    </row>
    <row r="2843" spans="1:8">
      <c r="A2843" s="483" t="s">
        <v>7825</v>
      </c>
      <c r="E2843" s="483">
        <v>173</v>
      </c>
      <c r="F2843" s="329">
        <v>2567</v>
      </c>
      <c r="G2843" s="483" t="s">
        <v>7146</v>
      </c>
      <c r="H2843" s="483" t="s">
        <v>7826</v>
      </c>
    </row>
    <row r="2844" spans="1:8">
      <c r="A2844" s="483" t="s">
        <v>7827</v>
      </c>
      <c r="E2844" s="329">
        <v>231</v>
      </c>
      <c r="F2844" s="329">
        <v>2336</v>
      </c>
      <c r="G2844" s="329" t="s">
        <v>7179</v>
      </c>
      <c r="H2844" s="483" t="s">
        <v>7828</v>
      </c>
    </row>
    <row r="2845" spans="1:8">
      <c r="A2845" s="483" t="s">
        <v>7829</v>
      </c>
      <c r="C2845" s="483">
        <v>17000</v>
      </c>
      <c r="H2845" s="483" t="s">
        <v>7830</v>
      </c>
    </row>
    <row r="2846" spans="1:8">
      <c r="A2846" s="483" t="s">
        <v>7831</v>
      </c>
      <c r="E2846" s="329">
        <v>245</v>
      </c>
      <c r="F2846" s="329">
        <v>2091</v>
      </c>
      <c r="G2846" s="483" t="s">
        <v>7160</v>
      </c>
      <c r="H2846" s="483" t="s">
        <v>7832</v>
      </c>
    </row>
    <row r="2847" spans="1:8">
      <c r="A2847" s="483" t="s">
        <v>7833</v>
      </c>
      <c r="C2847" s="483">
        <v>25318</v>
      </c>
      <c r="H2847" s="483" t="s">
        <v>7834</v>
      </c>
    </row>
    <row r="2848" spans="1:8">
      <c r="A2848" s="483" t="s">
        <v>7833</v>
      </c>
      <c r="C2848" s="483">
        <v>61326</v>
      </c>
      <c r="H2848" s="483" t="s">
        <v>7835</v>
      </c>
    </row>
    <row r="2849" spans="1:8">
      <c r="A2849" s="483" t="s">
        <v>7833</v>
      </c>
      <c r="C2849" s="483">
        <v>13500</v>
      </c>
      <c r="H2849" s="483" t="s">
        <v>7836</v>
      </c>
    </row>
    <row r="2850" spans="1:8">
      <c r="A2850" s="483" t="s">
        <v>7833</v>
      </c>
      <c r="C2850" s="483">
        <v>30365</v>
      </c>
      <c r="H2850" s="483" t="s">
        <v>7837</v>
      </c>
    </row>
    <row r="2851" spans="1:8">
      <c r="A2851" s="483" t="s">
        <v>7833</v>
      </c>
      <c r="C2851" s="483">
        <v>6120</v>
      </c>
      <c r="H2851" s="483" t="s">
        <v>7838</v>
      </c>
    </row>
    <row r="2852" spans="1:8" ht="66">
      <c r="A2852" s="483" t="s">
        <v>7839</v>
      </c>
      <c r="C2852" s="483">
        <v>15000</v>
      </c>
      <c r="H2852" s="489" t="s">
        <v>7840</v>
      </c>
    </row>
    <row r="2853" spans="1:8">
      <c r="A2853" s="483" t="s">
        <v>7841</v>
      </c>
      <c r="E2853" s="329">
        <v>100</v>
      </c>
      <c r="F2853" s="329">
        <v>1991</v>
      </c>
      <c r="G2853" s="483" t="s">
        <v>7160</v>
      </c>
      <c r="H2853" s="483" t="s">
        <v>7842</v>
      </c>
    </row>
    <row r="2854" spans="1:8">
      <c r="A2854" s="483" t="s">
        <v>7843</v>
      </c>
      <c r="E2854" s="329">
        <v>1205</v>
      </c>
      <c r="F2854" s="329">
        <v>786</v>
      </c>
      <c r="G2854" s="483" t="s">
        <v>7157</v>
      </c>
      <c r="H2854" s="483" t="s">
        <v>7844</v>
      </c>
    </row>
    <row r="2855" spans="1:8">
      <c r="A2855" s="483" t="s">
        <v>7845</v>
      </c>
      <c r="E2855" s="329">
        <v>600</v>
      </c>
      <c r="F2855" s="329">
        <v>186</v>
      </c>
      <c r="G2855" s="483" t="s">
        <v>7160</v>
      </c>
      <c r="H2855" s="483" t="s">
        <v>7846</v>
      </c>
    </row>
    <row r="2856" spans="1:8">
      <c r="A2856" s="483" t="s">
        <v>7845</v>
      </c>
      <c r="D2856" s="483">
        <v>5000</v>
      </c>
      <c r="E2856" s="329"/>
      <c r="F2856" s="329">
        <v>5186</v>
      </c>
      <c r="H2856" s="483" t="s">
        <v>7172</v>
      </c>
    </row>
    <row r="2857" spans="1:8">
      <c r="A2857" s="483" t="s">
        <v>7847</v>
      </c>
      <c r="E2857" s="329">
        <v>115</v>
      </c>
      <c r="F2857" s="329">
        <v>5071</v>
      </c>
      <c r="G2857" s="483" t="s">
        <v>7160</v>
      </c>
      <c r="H2857" s="483" t="s">
        <v>7848</v>
      </c>
    </row>
    <row r="2858" spans="1:8">
      <c r="A2858" s="483" t="s">
        <v>7847</v>
      </c>
      <c r="E2858" s="329">
        <v>185</v>
      </c>
      <c r="F2858" s="329">
        <v>4886</v>
      </c>
      <c r="G2858" s="483" t="s">
        <v>7160</v>
      </c>
      <c r="H2858" s="483" t="s">
        <v>7848</v>
      </c>
    </row>
    <row r="2859" spans="1:8">
      <c r="A2859" s="483" t="s">
        <v>7849</v>
      </c>
      <c r="C2859" s="483">
        <v>17000</v>
      </c>
      <c r="H2859" s="483" t="s">
        <v>7850</v>
      </c>
    </row>
    <row r="2860" spans="1:8">
      <c r="A2860" s="483" t="s">
        <v>7851</v>
      </c>
      <c r="C2860" s="483">
        <v>25318</v>
      </c>
      <c r="H2860" s="483" t="s">
        <v>7852</v>
      </c>
    </row>
    <row r="2861" spans="1:8">
      <c r="A2861" s="483" t="s">
        <v>7851</v>
      </c>
      <c r="C2861" s="483">
        <v>61326</v>
      </c>
      <c r="H2861" s="483" t="s">
        <v>7853</v>
      </c>
    </row>
    <row r="2862" spans="1:8">
      <c r="A2862" s="483" t="s">
        <v>7851</v>
      </c>
      <c r="C2862" s="483">
        <v>46500</v>
      </c>
      <c r="H2862" s="483" t="s">
        <v>7854</v>
      </c>
    </row>
    <row r="2863" spans="1:8">
      <c r="A2863" s="483" t="s">
        <v>7855</v>
      </c>
      <c r="E2863" s="329">
        <v>230</v>
      </c>
      <c r="F2863" s="329">
        <v>4656</v>
      </c>
      <c r="G2863" s="483" t="s">
        <v>7160</v>
      </c>
      <c r="H2863" s="483" t="s">
        <v>7856</v>
      </c>
    </row>
    <row r="2864" spans="1:8">
      <c r="A2864" s="483" t="s">
        <v>7857</v>
      </c>
      <c r="E2864" s="483">
        <v>200</v>
      </c>
      <c r="F2864" s="329">
        <v>4456</v>
      </c>
      <c r="G2864" s="483" t="s">
        <v>7160</v>
      </c>
      <c r="H2864" s="483" t="s">
        <v>7858</v>
      </c>
    </row>
    <row r="2865" spans="1:8">
      <c r="A2865" s="483" t="s">
        <v>7857</v>
      </c>
      <c r="E2865" s="329">
        <v>255</v>
      </c>
      <c r="F2865" s="329">
        <v>4201</v>
      </c>
      <c r="G2865" s="483" t="s">
        <v>7184</v>
      </c>
      <c r="H2865" s="483" t="s">
        <v>7859</v>
      </c>
    </row>
    <row r="2866" spans="1:8">
      <c r="A2866" s="483" t="s">
        <v>7857</v>
      </c>
      <c r="E2866" s="329">
        <v>140</v>
      </c>
      <c r="F2866" s="329">
        <v>4061</v>
      </c>
      <c r="G2866" s="483" t="s">
        <v>7184</v>
      </c>
      <c r="H2866" s="483" t="s">
        <v>7860</v>
      </c>
    </row>
    <row r="2867" spans="1:8">
      <c r="A2867" s="483" t="s">
        <v>7857</v>
      </c>
      <c r="C2867" s="483">
        <v>42883</v>
      </c>
      <c r="H2867" s="483" t="s">
        <v>7861</v>
      </c>
    </row>
    <row r="2868" spans="1:8">
      <c r="A2868" s="483" t="s">
        <v>7857</v>
      </c>
      <c r="C2868" s="483">
        <v>33926</v>
      </c>
      <c r="H2868" s="483" t="s">
        <v>7862</v>
      </c>
    </row>
    <row r="2869" spans="1:8">
      <c r="A2869" s="483" t="s">
        <v>7863</v>
      </c>
      <c r="E2869" s="329">
        <v>199</v>
      </c>
      <c r="F2869" s="329">
        <v>3862</v>
      </c>
      <c r="G2869" s="329" t="s">
        <v>7179</v>
      </c>
      <c r="H2869" s="483" t="s">
        <v>7864</v>
      </c>
    </row>
    <row r="2870" spans="1:8">
      <c r="A2870" s="483" t="s">
        <v>7863</v>
      </c>
      <c r="E2870" s="329">
        <v>1205</v>
      </c>
      <c r="F2870" s="329">
        <v>2657</v>
      </c>
      <c r="G2870" s="483" t="s">
        <v>7157</v>
      </c>
      <c r="H2870" s="483" t="s">
        <v>7865</v>
      </c>
    </row>
    <row r="2871" spans="1:8">
      <c r="A2871" s="483" t="s">
        <v>7866</v>
      </c>
      <c r="C2871" s="483">
        <v>17000</v>
      </c>
      <c r="H2871" s="483" t="s">
        <v>7867</v>
      </c>
    </row>
    <row r="2872" spans="1:8">
      <c r="A2872" s="483" t="s">
        <v>7866</v>
      </c>
      <c r="C2872" s="483">
        <v>4896</v>
      </c>
      <c r="H2872" s="483" t="s">
        <v>7868</v>
      </c>
    </row>
    <row r="2873" spans="1:8">
      <c r="A2873" s="483" t="s">
        <v>7869</v>
      </c>
      <c r="E2873" s="329">
        <v>835</v>
      </c>
      <c r="F2873" s="329">
        <v>1822</v>
      </c>
      <c r="G2873" s="483" t="s">
        <v>7150</v>
      </c>
      <c r="H2873" s="483" t="s">
        <v>7870</v>
      </c>
    </row>
    <row r="2874" spans="1:8">
      <c r="A2874" s="483" t="s">
        <v>7871</v>
      </c>
      <c r="C2874" s="483">
        <v>25318</v>
      </c>
      <c r="H2874" s="483" t="s">
        <v>7872</v>
      </c>
    </row>
    <row r="2875" spans="1:8">
      <c r="A2875" s="483" t="s">
        <v>7871</v>
      </c>
      <c r="C2875" s="483">
        <v>31326</v>
      </c>
      <c r="H2875" s="483" t="s">
        <v>7873</v>
      </c>
    </row>
    <row r="2876" spans="1:8">
      <c r="A2876" s="483" t="s">
        <v>7871</v>
      </c>
      <c r="C2876" s="483">
        <v>30000</v>
      </c>
      <c r="H2876" s="483" t="s">
        <v>7874</v>
      </c>
    </row>
    <row r="2877" spans="1:8">
      <c r="A2877" s="483" t="s">
        <v>7871</v>
      </c>
      <c r="C2877" s="483">
        <v>33500</v>
      </c>
      <c r="H2877" s="483" t="s">
        <v>7875</v>
      </c>
    </row>
    <row r="2878" spans="1:8">
      <c r="A2878" s="483" t="s">
        <v>7871</v>
      </c>
      <c r="C2878" s="483">
        <v>2516</v>
      </c>
      <c r="H2878" s="483" t="s">
        <v>7876</v>
      </c>
    </row>
    <row r="2879" spans="1:8">
      <c r="A2879" s="483" t="s">
        <v>7871</v>
      </c>
      <c r="E2879" s="329">
        <v>45</v>
      </c>
      <c r="F2879" s="329">
        <v>1777</v>
      </c>
      <c r="G2879" s="483" t="s">
        <v>7150</v>
      </c>
      <c r="H2879" s="483" t="s">
        <v>7877</v>
      </c>
    </row>
    <row r="2880" spans="1:8">
      <c r="A2880" s="483" t="s">
        <v>7878</v>
      </c>
      <c r="C2880" s="483">
        <v>12854</v>
      </c>
      <c r="H2880" s="483" t="s">
        <v>7879</v>
      </c>
    </row>
    <row r="2881" spans="1:8">
      <c r="A2881" s="483" t="s">
        <v>7878</v>
      </c>
      <c r="E2881" s="329">
        <v>35</v>
      </c>
      <c r="F2881" s="329">
        <v>1742</v>
      </c>
      <c r="G2881" s="483" t="s">
        <v>7150</v>
      </c>
      <c r="H2881" s="483" t="s">
        <v>7880</v>
      </c>
    </row>
    <row r="2882" spans="1:8">
      <c r="A2882" s="483" t="s">
        <v>7881</v>
      </c>
      <c r="E2882" s="483">
        <v>173</v>
      </c>
      <c r="F2882" s="329">
        <v>1569</v>
      </c>
      <c r="G2882" s="483" t="s">
        <v>7162</v>
      </c>
      <c r="H2882" s="483" t="s">
        <v>7281</v>
      </c>
    </row>
    <row r="2883" spans="1:8">
      <c r="A2883" s="483" t="s">
        <v>7882</v>
      </c>
      <c r="E2883" s="329">
        <v>50</v>
      </c>
      <c r="F2883" s="329">
        <v>1519</v>
      </c>
      <c r="G2883" s="483" t="s">
        <v>7162</v>
      </c>
      <c r="H2883" s="483" t="s">
        <v>7883</v>
      </c>
    </row>
    <row r="2884" spans="1:8">
      <c r="A2884" s="483" t="s">
        <v>7884</v>
      </c>
      <c r="E2884" s="329">
        <v>1205</v>
      </c>
      <c r="F2884" s="329">
        <v>314</v>
      </c>
      <c r="G2884" s="483" t="s">
        <v>7157</v>
      </c>
      <c r="H2884" s="483" t="s">
        <v>7885</v>
      </c>
    </row>
    <row r="2885" spans="1:8">
      <c r="A2885" s="483" t="s">
        <v>7886</v>
      </c>
      <c r="D2885" s="483">
        <v>5000</v>
      </c>
      <c r="E2885" s="329"/>
      <c r="F2885" s="329"/>
      <c r="H2885" s="483" t="s">
        <v>7172</v>
      </c>
    </row>
    <row r="2886" spans="1:8">
      <c r="A2886" s="483" t="s">
        <v>7887</v>
      </c>
      <c r="E2886" s="329">
        <v>320</v>
      </c>
      <c r="F2886" s="329">
        <v>4994</v>
      </c>
      <c r="G2886" s="483" t="s">
        <v>7160</v>
      </c>
      <c r="H2886" s="483" t="s">
        <v>7888</v>
      </c>
    </row>
    <row r="2887" spans="1:8">
      <c r="A2887" s="483" t="s">
        <v>7887</v>
      </c>
      <c r="E2887" s="329">
        <v>300</v>
      </c>
      <c r="F2887" s="329">
        <v>4694</v>
      </c>
      <c r="G2887" s="483" t="s">
        <v>7160</v>
      </c>
      <c r="H2887" s="483" t="s">
        <v>7888</v>
      </c>
    </row>
    <row r="2888" spans="1:8">
      <c r="A2888" s="483" t="s">
        <v>7889</v>
      </c>
      <c r="C2888" s="483">
        <v>17000</v>
      </c>
      <c r="H2888" s="483" t="s">
        <v>7890</v>
      </c>
    </row>
    <row r="2889" spans="1:8">
      <c r="A2889" s="483" t="s">
        <v>7889</v>
      </c>
      <c r="C2889" s="483">
        <v>12000</v>
      </c>
      <c r="E2889" s="329"/>
      <c r="F2889" s="329"/>
      <c r="H2889" s="329" t="s">
        <v>7891</v>
      </c>
    </row>
    <row r="2890" spans="1:8">
      <c r="A2890" s="483" t="s">
        <v>7892</v>
      </c>
      <c r="C2890" s="483">
        <v>25318</v>
      </c>
      <c r="H2890" s="483" t="s">
        <v>7893</v>
      </c>
    </row>
    <row r="2891" spans="1:8">
      <c r="A2891" s="483" t="s">
        <v>7892</v>
      </c>
      <c r="C2891" s="483">
        <v>61326</v>
      </c>
      <c r="H2891" s="483" t="s">
        <v>7894</v>
      </c>
    </row>
    <row r="2892" spans="1:8">
      <c r="A2892" s="483" t="s">
        <v>7892</v>
      </c>
      <c r="C2892" s="483">
        <v>24500</v>
      </c>
      <c r="H2892" s="483" t="s">
        <v>7895</v>
      </c>
    </row>
    <row r="2893" spans="1:8">
      <c r="A2893" s="483" t="s">
        <v>7896</v>
      </c>
      <c r="C2893" s="483">
        <v>11158</v>
      </c>
      <c r="H2893" s="483" t="s">
        <v>7897</v>
      </c>
    </row>
    <row r="2894" spans="1:8" s="329" customFormat="1" ht="82.5">
      <c r="A2894" s="483" t="s">
        <v>7898</v>
      </c>
      <c r="C2894" s="329">
        <v>34000</v>
      </c>
      <c r="H2894" s="491" t="s">
        <v>7899</v>
      </c>
    </row>
    <row r="2895" spans="1:8">
      <c r="A2895" s="483" t="s">
        <v>7900</v>
      </c>
      <c r="E2895" s="329">
        <v>1205</v>
      </c>
      <c r="F2895" s="329">
        <v>3489</v>
      </c>
      <c r="G2895" s="483" t="s">
        <v>7157</v>
      </c>
      <c r="H2895" s="483" t="s">
        <v>7901</v>
      </c>
    </row>
    <row r="2896" spans="1:8">
      <c r="A2896" s="483" t="s">
        <v>7902</v>
      </c>
      <c r="E2896" s="329">
        <v>199</v>
      </c>
      <c r="F2896" s="329">
        <v>3290</v>
      </c>
      <c r="G2896" s="329" t="s">
        <v>7179</v>
      </c>
      <c r="H2896" s="483" t="s">
        <v>7903</v>
      </c>
    </row>
    <row r="2897" spans="1:8">
      <c r="A2897" s="483" t="s">
        <v>7904</v>
      </c>
      <c r="C2897" s="483">
        <v>25318</v>
      </c>
      <c r="H2897" s="483" t="s">
        <v>7905</v>
      </c>
    </row>
    <row r="2898" spans="1:8">
      <c r="A2898" s="483" t="s">
        <v>7904</v>
      </c>
      <c r="C2898" s="483">
        <v>61326</v>
      </c>
      <c r="H2898" s="483" t="s">
        <v>7906</v>
      </c>
    </row>
    <row r="2899" spans="1:8">
      <c r="A2899" s="483" t="s">
        <v>7904</v>
      </c>
      <c r="C2899" s="483">
        <v>12000</v>
      </c>
      <c r="H2899" s="483" t="s">
        <v>7907</v>
      </c>
    </row>
    <row r="2900" spans="1:8">
      <c r="A2900" s="483" t="s">
        <v>7904</v>
      </c>
      <c r="C2900" s="483">
        <v>1219</v>
      </c>
      <c r="H2900" s="483" t="s">
        <v>7908</v>
      </c>
    </row>
    <row r="2901" spans="1:8">
      <c r="A2901" s="483" t="s">
        <v>7909</v>
      </c>
      <c r="E2901" s="329">
        <v>109</v>
      </c>
      <c r="F2901" s="329">
        <v>3181</v>
      </c>
      <c r="G2901" s="483" t="s">
        <v>7162</v>
      </c>
      <c r="H2901" s="483" t="s">
        <v>7910</v>
      </c>
    </row>
    <row r="2902" spans="1:8">
      <c r="A2902" s="483" t="s">
        <v>7911</v>
      </c>
      <c r="E2902" s="329">
        <v>64</v>
      </c>
      <c r="F2902" s="329">
        <v>3117</v>
      </c>
      <c r="G2902" s="483" t="s">
        <v>7160</v>
      </c>
      <c r="H2902" s="483" t="s">
        <v>7912</v>
      </c>
    </row>
    <row r="2903" spans="1:8">
      <c r="A2903" s="483" t="s">
        <v>7913</v>
      </c>
      <c r="E2903" s="329">
        <v>50</v>
      </c>
      <c r="F2903" s="329">
        <v>3067</v>
      </c>
      <c r="G2903" s="483" t="s">
        <v>7162</v>
      </c>
      <c r="H2903" s="483" t="s">
        <v>7914</v>
      </c>
    </row>
    <row r="2904" spans="1:8">
      <c r="A2904" s="483" t="s">
        <v>7913</v>
      </c>
      <c r="E2904" s="329">
        <v>1205</v>
      </c>
      <c r="F2904" s="329">
        <v>1862</v>
      </c>
      <c r="G2904" s="483" t="s">
        <v>7157</v>
      </c>
      <c r="H2904" s="483" t="s">
        <v>7915</v>
      </c>
    </row>
    <row r="2905" spans="1:8">
      <c r="A2905" s="483" t="s">
        <v>7916</v>
      </c>
      <c r="E2905" s="329">
        <v>124</v>
      </c>
      <c r="F2905" s="329">
        <v>1738</v>
      </c>
      <c r="G2905" s="483" t="s">
        <v>7150</v>
      </c>
      <c r="H2905" s="483" t="s">
        <v>7917</v>
      </c>
    </row>
    <row r="2906" spans="1:8">
      <c r="E2906" s="329"/>
      <c r="F2906" s="329"/>
      <c r="H2906" s="490" t="s">
        <v>7309</v>
      </c>
    </row>
    <row r="2907" spans="1:8">
      <c r="A2907" s="483" t="s">
        <v>7918</v>
      </c>
      <c r="C2907" s="483">
        <v>17000</v>
      </c>
      <c r="H2907" s="483" t="s">
        <v>7919</v>
      </c>
    </row>
    <row r="2908" spans="1:8">
      <c r="A2908" s="483" t="s">
        <v>7920</v>
      </c>
      <c r="C2908" s="483">
        <v>25318</v>
      </c>
      <c r="H2908" s="483" t="s">
        <v>7921</v>
      </c>
    </row>
    <row r="2909" spans="1:8">
      <c r="A2909" s="483" t="s">
        <v>7920</v>
      </c>
      <c r="C2909" s="483">
        <v>61326</v>
      </c>
      <c r="H2909" s="483" t="s">
        <v>7922</v>
      </c>
    </row>
    <row r="2910" spans="1:8">
      <c r="A2910" s="483" t="s">
        <v>7923</v>
      </c>
      <c r="C2910" s="483">
        <v>6299</v>
      </c>
      <c r="H2910" s="483" t="s">
        <v>7924</v>
      </c>
    </row>
    <row r="2911" spans="1:8">
      <c r="A2911" s="483" t="s">
        <v>7925</v>
      </c>
      <c r="E2911" s="329">
        <v>94</v>
      </c>
      <c r="F2911" s="329">
        <v>1644</v>
      </c>
      <c r="G2911" s="483" t="s">
        <v>7150</v>
      </c>
      <c r="H2911" s="483" t="s">
        <v>7926</v>
      </c>
    </row>
    <row r="2912" spans="1:8">
      <c r="A2912" s="483" t="s">
        <v>7927</v>
      </c>
      <c r="E2912" s="483">
        <v>100</v>
      </c>
      <c r="F2912" s="329">
        <v>1544</v>
      </c>
      <c r="G2912" s="483" t="s">
        <v>7160</v>
      </c>
      <c r="H2912" s="483" t="s">
        <v>7928</v>
      </c>
    </row>
    <row r="2913" spans="1:8">
      <c r="A2913" s="483" t="s">
        <v>7929</v>
      </c>
      <c r="E2913" s="329">
        <v>40</v>
      </c>
      <c r="F2913" s="329">
        <v>1504</v>
      </c>
      <c r="G2913" s="483" t="s">
        <v>7146</v>
      </c>
      <c r="H2913" s="483" t="s">
        <v>7148</v>
      </c>
    </row>
    <row r="2914" spans="1:8">
      <c r="A2914" s="483" t="s">
        <v>7929</v>
      </c>
      <c r="E2914" s="329">
        <v>2</v>
      </c>
      <c r="F2914" s="329">
        <v>1502</v>
      </c>
      <c r="G2914" s="483" t="s">
        <v>7150</v>
      </c>
      <c r="H2914" s="483" t="s">
        <v>7930</v>
      </c>
    </row>
    <row r="2915" spans="1:8">
      <c r="A2915" s="483" t="s">
        <v>7931</v>
      </c>
      <c r="E2915" s="329">
        <v>800</v>
      </c>
      <c r="F2915" s="329">
        <v>702</v>
      </c>
      <c r="G2915" s="483" t="s">
        <v>7160</v>
      </c>
      <c r="H2915" s="483" t="s">
        <v>7932</v>
      </c>
    </row>
    <row r="2916" spans="1:8">
      <c r="A2916" s="483" t="s">
        <v>7933</v>
      </c>
      <c r="E2916" s="329">
        <v>15</v>
      </c>
      <c r="F2916" s="329">
        <v>687</v>
      </c>
      <c r="G2916" s="483" t="s">
        <v>7162</v>
      </c>
      <c r="H2916" s="483" t="s">
        <v>7934</v>
      </c>
    </row>
    <row r="2917" spans="1:8">
      <c r="A2917" s="483" t="s">
        <v>7935</v>
      </c>
      <c r="D2917" s="483">
        <v>5000</v>
      </c>
      <c r="E2917" s="329"/>
      <c r="F2917" s="329"/>
      <c r="H2917" s="483" t="s">
        <v>7172</v>
      </c>
    </row>
    <row r="2918" spans="1:8">
      <c r="A2918" s="483" t="s">
        <v>7935</v>
      </c>
      <c r="E2918" s="329">
        <v>1205</v>
      </c>
      <c r="F2918" s="329">
        <v>4482</v>
      </c>
      <c r="G2918" s="483" t="s">
        <v>7157</v>
      </c>
      <c r="H2918" s="483" t="s">
        <v>7936</v>
      </c>
    </row>
    <row r="2919" spans="1:8">
      <c r="A2919" s="483" t="s">
        <v>7935</v>
      </c>
      <c r="E2919" s="329">
        <v>64</v>
      </c>
      <c r="F2919" s="329">
        <v>4418</v>
      </c>
      <c r="G2919" s="483" t="s">
        <v>7150</v>
      </c>
      <c r="H2919" s="483" t="s">
        <v>7937</v>
      </c>
    </row>
    <row r="2920" spans="1:8">
      <c r="A2920" s="483" t="s">
        <v>7938</v>
      </c>
      <c r="E2920" s="329">
        <v>210</v>
      </c>
      <c r="F2920" s="329">
        <v>4208</v>
      </c>
      <c r="G2920" s="329" t="s">
        <v>7179</v>
      </c>
      <c r="H2920" s="483" t="s">
        <v>7939</v>
      </c>
    </row>
    <row r="2921" spans="1:8" s="329" customFormat="1">
      <c r="A2921" s="329" t="s">
        <v>7938</v>
      </c>
      <c r="C2921" s="329">
        <v>20000</v>
      </c>
      <c r="H2921" s="491" t="s">
        <v>7940</v>
      </c>
    </row>
    <row r="2922" spans="1:8" s="329" customFormat="1">
      <c r="A2922" s="329" t="s">
        <v>7941</v>
      </c>
      <c r="C2922" s="329">
        <v>230030</v>
      </c>
      <c r="H2922" s="491" t="s">
        <v>7176</v>
      </c>
    </row>
    <row r="2923" spans="1:8">
      <c r="A2923" s="483" t="s">
        <v>7942</v>
      </c>
      <c r="C2923" s="483">
        <v>17000</v>
      </c>
      <c r="H2923" s="483" t="s">
        <v>7943</v>
      </c>
    </row>
    <row r="2924" spans="1:8">
      <c r="A2924" s="483" t="s">
        <v>7942</v>
      </c>
      <c r="C2924" s="483">
        <v>25318</v>
      </c>
      <c r="H2924" s="483" t="s">
        <v>7944</v>
      </c>
    </row>
    <row r="2925" spans="1:8">
      <c r="A2925" s="483" t="s">
        <v>7942</v>
      </c>
      <c r="C2925" s="483">
        <v>61326</v>
      </c>
      <c r="H2925" s="483" t="s">
        <v>7945</v>
      </c>
    </row>
    <row r="2926" spans="1:8">
      <c r="A2926" s="483" t="s">
        <v>7942</v>
      </c>
      <c r="C2926" s="483">
        <v>9500</v>
      </c>
      <c r="H2926" s="483" t="s">
        <v>7946</v>
      </c>
    </row>
    <row r="2927" spans="1:8">
      <c r="A2927" s="483" t="s">
        <v>7947</v>
      </c>
      <c r="C2927" s="483">
        <v>31260</v>
      </c>
      <c r="H2927" s="483" t="s">
        <v>7948</v>
      </c>
    </row>
    <row r="2928" spans="1:8">
      <c r="A2928" s="483" t="s">
        <v>7947</v>
      </c>
      <c r="E2928" s="329">
        <v>75</v>
      </c>
      <c r="F2928" s="329">
        <v>4133</v>
      </c>
      <c r="G2928" s="483" t="s">
        <v>7150</v>
      </c>
      <c r="H2928" s="483" t="s">
        <v>7949</v>
      </c>
    </row>
    <row r="2929" spans="1:8">
      <c r="A2929" s="483" t="s">
        <v>7950</v>
      </c>
      <c r="E2929" s="483">
        <v>405</v>
      </c>
      <c r="F2929" s="329">
        <v>3728</v>
      </c>
      <c r="G2929" s="483" t="s">
        <v>7146</v>
      </c>
      <c r="H2929" s="483" t="s">
        <v>7951</v>
      </c>
    </row>
    <row r="2930" spans="1:8">
      <c r="A2930" s="483" t="s">
        <v>7950</v>
      </c>
      <c r="E2930" s="483">
        <v>15</v>
      </c>
      <c r="F2930" s="329">
        <v>3713</v>
      </c>
      <c r="G2930" s="483" t="s">
        <v>7146</v>
      </c>
      <c r="H2930" s="483" t="s">
        <v>7952</v>
      </c>
    </row>
    <row r="2931" spans="1:8">
      <c r="A2931" s="483" t="s">
        <v>7953</v>
      </c>
      <c r="B2931" s="483">
        <v>80000</v>
      </c>
      <c r="F2931" s="329"/>
      <c r="H2931" s="483" t="s">
        <v>7726</v>
      </c>
    </row>
    <row r="2932" spans="1:8">
      <c r="A2932" s="483" t="s">
        <v>7954</v>
      </c>
      <c r="E2932" s="483">
        <v>5</v>
      </c>
      <c r="F2932" s="329">
        <v>3708</v>
      </c>
      <c r="G2932" s="483" t="s">
        <v>7150</v>
      </c>
      <c r="H2932" s="483" t="s">
        <v>7459</v>
      </c>
    </row>
    <row r="2933" spans="1:8" s="329" customFormat="1" ht="231">
      <c r="A2933" s="483" t="s">
        <v>7954</v>
      </c>
      <c r="C2933" s="329">
        <v>40030</v>
      </c>
      <c r="H2933" s="491" t="s">
        <v>7955</v>
      </c>
    </row>
    <row r="2934" spans="1:8">
      <c r="A2934" s="483" t="s">
        <v>7956</v>
      </c>
      <c r="E2934" s="329">
        <v>1205</v>
      </c>
      <c r="F2934" s="329">
        <v>2503</v>
      </c>
      <c r="G2934" s="483" t="s">
        <v>7157</v>
      </c>
      <c r="H2934" s="483" t="s">
        <v>7957</v>
      </c>
    </row>
    <row r="2935" spans="1:8">
      <c r="A2935" s="483" t="s">
        <v>7956</v>
      </c>
      <c r="E2935" s="329">
        <v>18</v>
      </c>
      <c r="F2935" s="329">
        <v>2485</v>
      </c>
      <c r="G2935" s="483" t="s">
        <v>7162</v>
      </c>
      <c r="H2935" s="483" t="s">
        <v>7958</v>
      </c>
    </row>
    <row r="2936" spans="1:8">
      <c r="E2936" s="329"/>
      <c r="F2936" s="329"/>
    </row>
    <row r="2937" spans="1:8">
      <c r="A2937" s="483" t="s">
        <v>7959</v>
      </c>
      <c r="C2937" s="483">
        <v>17000</v>
      </c>
      <c r="H2937" s="483" t="s">
        <v>7960</v>
      </c>
    </row>
    <row r="2938" spans="1:8">
      <c r="A2938" s="483" t="s">
        <v>7961</v>
      </c>
      <c r="E2938" s="329">
        <v>75</v>
      </c>
      <c r="F2938" s="329">
        <v>2410</v>
      </c>
      <c r="G2938" s="483" t="s">
        <v>7160</v>
      </c>
      <c r="H2938" s="483" t="s">
        <v>7962</v>
      </c>
    </row>
    <row r="2939" spans="1:8">
      <c r="A2939" s="483" t="s">
        <v>7961</v>
      </c>
      <c r="E2939" s="329">
        <v>70</v>
      </c>
      <c r="F2939" s="329">
        <v>2340</v>
      </c>
      <c r="G2939" s="483" t="s">
        <v>7160</v>
      </c>
      <c r="H2939" s="483" t="s">
        <v>7962</v>
      </c>
    </row>
    <row r="2940" spans="1:8">
      <c r="A2940" s="483" t="s">
        <v>7963</v>
      </c>
      <c r="E2940" s="329">
        <v>35</v>
      </c>
      <c r="F2940" s="329">
        <v>2305</v>
      </c>
      <c r="G2940" s="483" t="s">
        <v>7150</v>
      </c>
      <c r="H2940" s="483" t="s">
        <v>7964</v>
      </c>
    </row>
    <row r="2941" spans="1:8">
      <c r="A2941" s="483" t="s">
        <v>7963</v>
      </c>
      <c r="C2941" s="483">
        <v>25318</v>
      </c>
      <c r="H2941" s="483" t="s">
        <v>7965</v>
      </c>
    </row>
    <row r="2942" spans="1:8">
      <c r="A2942" s="483" t="s">
        <v>7963</v>
      </c>
      <c r="C2942" s="483">
        <v>9000</v>
      </c>
      <c r="H2942" s="483" t="s">
        <v>7966</v>
      </c>
    </row>
    <row r="2943" spans="1:8">
      <c r="A2943" s="483" t="s">
        <v>7967</v>
      </c>
      <c r="C2943" s="329">
        <v>32326</v>
      </c>
      <c r="H2943" s="483" t="s">
        <v>7966</v>
      </c>
    </row>
    <row r="2944" spans="1:8">
      <c r="A2944" s="483" t="s">
        <v>7968</v>
      </c>
      <c r="C2944" s="329">
        <v>20000</v>
      </c>
      <c r="H2944" s="483" t="s">
        <v>7969</v>
      </c>
    </row>
    <row r="2945" spans="1:8">
      <c r="A2945" s="483" t="s">
        <v>7963</v>
      </c>
      <c r="C2945" s="483">
        <v>36000</v>
      </c>
      <c r="H2945" s="483" t="s">
        <v>7970</v>
      </c>
    </row>
    <row r="2946" spans="1:8">
      <c r="A2946" s="483" t="s">
        <v>7963</v>
      </c>
      <c r="C2946" s="483">
        <v>9821</v>
      </c>
      <c r="H2946" s="483" t="s">
        <v>7971</v>
      </c>
    </row>
    <row r="2947" spans="1:8">
      <c r="A2947" s="483" t="s">
        <v>7963</v>
      </c>
      <c r="C2947" s="483">
        <v>20696</v>
      </c>
      <c r="H2947" s="483" t="s">
        <v>7972</v>
      </c>
    </row>
    <row r="2948" spans="1:8">
      <c r="A2948" s="483" t="s">
        <v>7973</v>
      </c>
      <c r="C2948" s="483">
        <v>20000</v>
      </c>
      <c r="E2948" s="329"/>
      <c r="F2948" s="329"/>
      <c r="H2948" s="490" t="s">
        <v>7974</v>
      </c>
    </row>
    <row r="2949" spans="1:8">
      <c r="A2949" s="483" t="s">
        <v>7973</v>
      </c>
      <c r="C2949" s="483">
        <v>25318</v>
      </c>
      <c r="E2949" s="329"/>
      <c r="F2949" s="329"/>
      <c r="H2949" s="483" t="s">
        <v>7975</v>
      </c>
    </row>
    <row r="2950" spans="1:8">
      <c r="A2950" s="483" t="s">
        <v>7976</v>
      </c>
      <c r="C2950" s="483">
        <v>1900</v>
      </c>
      <c r="E2950" s="329"/>
      <c r="F2950" s="329"/>
      <c r="H2950" s="483" t="s">
        <v>7975</v>
      </c>
    </row>
    <row r="2951" spans="1:8">
      <c r="A2951" s="483" t="s">
        <v>7977</v>
      </c>
      <c r="E2951" s="329">
        <v>210</v>
      </c>
      <c r="F2951" s="329">
        <v>2095</v>
      </c>
      <c r="G2951" s="329" t="s">
        <v>7179</v>
      </c>
      <c r="H2951" s="483" t="s">
        <v>7978</v>
      </c>
    </row>
    <row r="2952" spans="1:8">
      <c r="A2952" s="483" t="s">
        <v>7977</v>
      </c>
      <c r="E2952" s="329">
        <v>1205</v>
      </c>
      <c r="F2952" s="329">
        <v>890</v>
      </c>
      <c r="G2952" s="483" t="s">
        <v>7157</v>
      </c>
      <c r="H2952" s="483" t="s">
        <v>7979</v>
      </c>
    </row>
    <row r="2953" spans="1:8">
      <c r="A2953" s="483" t="s">
        <v>7968</v>
      </c>
      <c r="D2953" s="483">
        <v>5000</v>
      </c>
      <c r="E2953" s="329"/>
      <c r="F2953" s="329"/>
      <c r="H2953" s="483" t="s">
        <v>7172</v>
      </c>
    </row>
    <row r="2954" spans="1:8">
      <c r="A2954" s="483" t="s">
        <v>7968</v>
      </c>
      <c r="E2954" s="483">
        <v>500</v>
      </c>
      <c r="F2954" s="329">
        <v>5390</v>
      </c>
      <c r="G2954" s="483" t="s">
        <v>7150</v>
      </c>
      <c r="H2954" s="483" t="s">
        <v>7980</v>
      </c>
    </row>
    <row r="2955" spans="1:8">
      <c r="A2955" s="483" t="s">
        <v>7968</v>
      </c>
      <c r="C2955" s="483">
        <v>400</v>
      </c>
      <c r="H2955" s="483" t="s">
        <v>7981</v>
      </c>
    </row>
    <row r="2956" spans="1:8">
      <c r="A2956" s="483" t="s">
        <v>7968</v>
      </c>
      <c r="C2956" s="483">
        <v>600</v>
      </c>
      <c r="H2956" s="483" t="s">
        <v>7982</v>
      </c>
    </row>
    <row r="2957" spans="1:8">
      <c r="A2957" s="483" t="s">
        <v>7983</v>
      </c>
      <c r="C2957" s="329">
        <v>61326</v>
      </c>
      <c r="H2957" s="483" t="s">
        <v>7984</v>
      </c>
    </row>
    <row r="2958" spans="1:8">
      <c r="A2958" s="483" t="s">
        <v>7983</v>
      </c>
      <c r="E2958" s="483">
        <v>150</v>
      </c>
      <c r="F2958" s="329">
        <v>5240</v>
      </c>
      <c r="G2958" s="483" t="s">
        <v>7146</v>
      </c>
      <c r="H2958" s="483" t="s">
        <v>7985</v>
      </c>
    </row>
    <row r="2959" spans="1:8">
      <c r="A2959" s="483" t="s">
        <v>7986</v>
      </c>
      <c r="E2959" s="329">
        <v>1480</v>
      </c>
      <c r="F2959" s="329">
        <v>3760</v>
      </c>
      <c r="H2959" s="483" t="s">
        <v>7987</v>
      </c>
    </row>
    <row r="2960" spans="1:8">
      <c r="A2960" s="483" t="s">
        <v>7986</v>
      </c>
      <c r="E2960" s="483">
        <v>35</v>
      </c>
      <c r="F2960" s="329">
        <v>3725</v>
      </c>
      <c r="G2960" s="483" t="s">
        <v>7988</v>
      </c>
      <c r="H2960" s="483" t="s">
        <v>7989</v>
      </c>
    </row>
    <row r="2961" spans="1:8">
      <c r="A2961" s="483" t="s">
        <v>7986</v>
      </c>
      <c r="E2961" s="329">
        <v>214</v>
      </c>
      <c r="F2961" s="329">
        <v>3511</v>
      </c>
      <c r="G2961" s="483" t="s">
        <v>7988</v>
      </c>
      <c r="H2961" s="483" t="s">
        <v>7990</v>
      </c>
    </row>
    <row r="2962" spans="1:8">
      <c r="A2962" s="483" t="s">
        <v>7991</v>
      </c>
      <c r="E2962" s="483">
        <v>82</v>
      </c>
      <c r="F2962" s="329">
        <v>3429</v>
      </c>
      <c r="G2962" s="483" t="s">
        <v>7988</v>
      </c>
      <c r="H2962" s="483" t="s">
        <v>7992</v>
      </c>
    </row>
    <row r="2963" spans="1:8">
      <c r="A2963" s="483" t="s">
        <v>7991</v>
      </c>
      <c r="E2963" s="483">
        <v>164</v>
      </c>
      <c r="F2963" s="329">
        <v>3265</v>
      </c>
      <c r="G2963" s="483" t="s">
        <v>7993</v>
      </c>
      <c r="H2963" s="483" t="s">
        <v>7994</v>
      </c>
    </row>
    <row r="2964" spans="1:8">
      <c r="A2964" s="483" t="s">
        <v>7995</v>
      </c>
      <c r="E2964" s="329">
        <v>18</v>
      </c>
      <c r="F2964" s="329">
        <v>3247</v>
      </c>
      <c r="G2964" s="483" t="s">
        <v>7993</v>
      </c>
      <c r="H2964" s="483" t="s">
        <v>7996</v>
      </c>
    </row>
    <row r="2965" spans="1:8">
      <c r="A2965" s="483" t="s">
        <v>7995</v>
      </c>
      <c r="E2965" s="483">
        <v>100</v>
      </c>
      <c r="F2965" s="329">
        <v>3147</v>
      </c>
      <c r="G2965" s="483" t="s">
        <v>7997</v>
      </c>
      <c r="H2965" s="483" t="s">
        <v>7998</v>
      </c>
    </row>
    <row r="2966" spans="1:8">
      <c r="A2966" s="483" t="s">
        <v>4793</v>
      </c>
      <c r="E2966" s="329">
        <v>185</v>
      </c>
      <c r="F2966" s="329">
        <v>2962</v>
      </c>
      <c r="G2966" s="483" t="s">
        <v>7997</v>
      </c>
      <c r="H2966" s="483" t="s">
        <v>7999</v>
      </c>
    </row>
    <row r="2967" spans="1:8">
      <c r="A2967" s="483" t="s">
        <v>4793</v>
      </c>
      <c r="E2967" s="329">
        <v>185</v>
      </c>
      <c r="F2967" s="329">
        <v>2777</v>
      </c>
      <c r="G2967" s="483" t="s">
        <v>7997</v>
      </c>
      <c r="H2967" s="483" t="s">
        <v>7999</v>
      </c>
    </row>
    <row r="2968" spans="1:8">
      <c r="A2968" s="483" t="s">
        <v>8000</v>
      </c>
      <c r="E2968" s="329">
        <v>1205</v>
      </c>
      <c r="F2968" s="329">
        <v>1572</v>
      </c>
      <c r="G2968" s="483" t="s">
        <v>8001</v>
      </c>
      <c r="H2968" s="483" t="s">
        <v>8002</v>
      </c>
    </row>
    <row r="2969" spans="1:8">
      <c r="A2969" s="483" t="s">
        <v>8003</v>
      </c>
      <c r="E2969" s="483">
        <v>70</v>
      </c>
      <c r="F2969" s="329">
        <v>1502</v>
      </c>
      <c r="G2969" s="483" t="s">
        <v>7988</v>
      </c>
      <c r="H2969" s="483" t="s">
        <v>8004</v>
      </c>
    </row>
    <row r="2970" spans="1:8">
      <c r="A2970" s="483" t="s">
        <v>8005</v>
      </c>
      <c r="E2970" s="329">
        <v>225</v>
      </c>
      <c r="F2970" s="329">
        <v>1277</v>
      </c>
      <c r="G2970" s="483" t="s">
        <v>7997</v>
      </c>
      <c r="H2970" s="483" t="s">
        <v>8006</v>
      </c>
    </row>
    <row r="2971" spans="1:8">
      <c r="A2971" s="483" t="s">
        <v>8005</v>
      </c>
      <c r="E2971" s="329">
        <v>235</v>
      </c>
      <c r="F2971" s="329">
        <v>1042</v>
      </c>
      <c r="G2971" s="483" t="s">
        <v>7997</v>
      </c>
      <c r="H2971" s="483" t="s">
        <v>8006</v>
      </c>
    </row>
    <row r="2972" spans="1:8">
      <c r="A2972" s="483" t="s">
        <v>8007</v>
      </c>
      <c r="E2972" s="329">
        <v>235</v>
      </c>
      <c r="F2972" s="329">
        <v>807</v>
      </c>
      <c r="G2972" s="483" t="s">
        <v>7997</v>
      </c>
      <c r="H2972" s="483" t="s">
        <v>8008</v>
      </c>
    </row>
    <row r="2973" spans="1:8">
      <c r="A2973" s="483" t="s">
        <v>8007</v>
      </c>
      <c r="E2973" s="329">
        <v>320</v>
      </c>
      <c r="F2973" s="329">
        <v>487</v>
      </c>
      <c r="G2973" s="483" t="s">
        <v>7997</v>
      </c>
      <c r="H2973" s="483" t="s">
        <v>8008</v>
      </c>
    </row>
    <row r="2974" spans="1:8">
      <c r="A2974" s="483" t="s">
        <v>8007</v>
      </c>
      <c r="E2974" s="483">
        <v>2</v>
      </c>
      <c r="F2974" s="329">
        <v>485</v>
      </c>
      <c r="G2974" s="483" t="s">
        <v>7988</v>
      </c>
      <c r="H2974" s="483" t="s">
        <v>8009</v>
      </c>
    </row>
    <row r="2975" spans="1:8">
      <c r="A2975" s="483" t="s">
        <v>8007</v>
      </c>
      <c r="C2975" s="483">
        <v>10158</v>
      </c>
      <c r="H2975" s="483" t="s">
        <v>8010</v>
      </c>
    </row>
    <row r="2976" spans="1:8">
      <c r="A2976" s="483" t="s">
        <v>8011</v>
      </c>
      <c r="C2976" s="483">
        <v>14567</v>
      </c>
      <c r="H2976" s="483" t="s">
        <v>8012</v>
      </c>
    </row>
    <row r="2977" spans="1:8">
      <c r="A2977" s="483" t="s">
        <v>8011</v>
      </c>
      <c r="D2977" s="483">
        <v>5000</v>
      </c>
      <c r="E2977" s="329"/>
      <c r="F2977" s="329">
        <v>5485</v>
      </c>
      <c r="H2977" s="483" t="s">
        <v>8013</v>
      </c>
    </row>
    <row r="2978" spans="1:8">
      <c r="A2978" s="483" t="s">
        <v>8014</v>
      </c>
      <c r="E2978" s="329">
        <v>225</v>
      </c>
      <c r="F2978" s="329">
        <v>5260</v>
      </c>
      <c r="G2978" s="483" t="s">
        <v>7997</v>
      </c>
      <c r="H2978" s="483" t="s">
        <v>8006</v>
      </c>
    </row>
    <row r="2979" spans="1:8">
      <c r="A2979" s="483" t="s">
        <v>8014</v>
      </c>
      <c r="E2979" s="329">
        <v>235</v>
      </c>
      <c r="F2979" s="329">
        <v>5025</v>
      </c>
      <c r="G2979" s="483" t="s">
        <v>7997</v>
      </c>
      <c r="H2979" s="483" t="s">
        <v>8006</v>
      </c>
    </row>
    <row r="2980" spans="1:8" ht="33">
      <c r="A2980" s="483" t="s">
        <v>8015</v>
      </c>
      <c r="C2980" s="483">
        <v>30000</v>
      </c>
      <c r="E2980" s="329"/>
      <c r="F2980" s="329"/>
      <c r="H2980" s="489" t="s">
        <v>8016</v>
      </c>
    </row>
    <row r="2981" spans="1:8">
      <c r="A2981" s="483" t="s">
        <v>4795</v>
      </c>
      <c r="E2981" s="329">
        <v>100</v>
      </c>
      <c r="F2981" s="329">
        <v>4925</v>
      </c>
      <c r="G2981" s="483" t="s">
        <v>8017</v>
      </c>
      <c r="H2981" s="483" t="s">
        <v>8018</v>
      </c>
    </row>
    <row r="2982" spans="1:8">
      <c r="A2982" s="483" t="s">
        <v>4795</v>
      </c>
      <c r="E2982" s="329">
        <v>1205</v>
      </c>
      <c r="F2982" s="329">
        <v>3720</v>
      </c>
      <c r="G2982" s="483" t="s">
        <v>8001</v>
      </c>
      <c r="H2982" s="483" t="s">
        <v>8019</v>
      </c>
    </row>
    <row r="2983" spans="1:8">
      <c r="A2983" s="483" t="s">
        <v>8020</v>
      </c>
      <c r="E2983" s="483">
        <v>52</v>
      </c>
      <c r="F2983" s="329">
        <v>3668</v>
      </c>
      <c r="G2983" s="483" t="s">
        <v>7988</v>
      </c>
      <c r="H2983" s="483" t="s">
        <v>8021</v>
      </c>
    </row>
    <row r="2984" spans="1:8">
      <c r="A2984" s="483" t="s">
        <v>8022</v>
      </c>
      <c r="E2984" s="329">
        <v>85</v>
      </c>
      <c r="F2984" s="329">
        <v>3583</v>
      </c>
      <c r="G2984" s="483" t="s">
        <v>7997</v>
      </c>
      <c r="H2984" s="483" t="s">
        <v>8023</v>
      </c>
    </row>
    <row r="2985" spans="1:8">
      <c r="A2985" s="483" t="s">
        <v>8022</v>
      </c>
      <c r="E2985" s="329">
        <v>85</v>
      </c>
      <c r="F2985" s="329">
        <v>3498</v>
      </c>
      <c r="G2985" s="483" t="s">
        <v>7997</v>
      </c>
      <c r="H2985" s="483" t="s">
        <v>8023</v>
      </c>
    </row>
    <row r="2986" spans="1:8">
      <c r="A2986" s="483" t="s">
        <v>5335</v>
      </c>
      <c r="E2986" s="329">
        <v>80</v>
      </c>
      <c r="F2986" s="329">
        <v>3418</v>
      </c>
      <c r="G2986" s="483" t="s">
        <v>8024</v>
      </c>
      <c r="H2986" s="483" t="s">
        <v>8025</v>
      </c>
    </row>
    <row r="2987" spans="1:8">
      <c r="A2987" s="483" t="s">
        <v>8026</v>
      </c>
      <c r="C2987" s="483">
        <v>17000</v>
      </c>
      <c r="H2987" s="483" t="s">
        <v>8027</v>
      </c>
    </row>
    <row r="2988" spans="1:8">
      <c r="A2988" s="483" t="s">
        <v>8028</v>
      </c>
      <c r="C2988" s="490">
        <v>20000</v>
      </c>
      <c r="H2988" s="483" t="s">
        <v>8029</v>
      </c>
    </row>
    <row r="2989" spans="1:8">
      <c r="A2989" s="483" t="s">
        <v>8028</v>
      </c>
      <c r="C2989" s="483">
        <v>27218</v>
      </c>
      <c r="H2989" s="483" t="s">
        <v>8030</v>
      </c>
    </row>
    <row r="2990" spans="1:8">
      <c r="A2990" s="483" t="s">
        <v>8028</v>
      </c>
      <c r="C2990" s="483">
        <v>30800</v>
      </c>
      <c r="H2990" s="483" t="s">
        <v>8031</v>
      </c>
    </row>
    <row r="2991" spans="1:8">
      <c r="A2991" s="483" t="s">
        <v>8028</v>
      </c>
      <c r="E2991" s="329">
        <v>178</v>
      </c>
      <c r="F2991" s="329">
        <v>3240</v>
      </c>
      <c r="G2991" s="329" t="s">
        <v>8032</v>
      </c>
      <c r="H2991" s="483" t="s">
        <v>8033</v>
      </c>
    </row>
    <row r="2992" spans="1:8">
      <c r="A2992" s="483" t="s">
        <v>8034</v>
      </c>
      <c r="E2992" s="329">
        <v>80</v>
      </c>
      <c r="F2992" s="329">
        <v>3160</v>
      </c>
      <c r="G2992" s="483" t="s">
        <v>7997</v>
      </c>
      <c r="H2992" s="483" t="s">
        <v>8035</v>
      </c>
    </row>
    <row r="2993" spans="1:8">
      <c r="A2993" s="483" t="s">
        <v>8034</v>
      </c>
      <c r="E2993" s="329">
        <v>80</v>
      </c>
      <c r="F2993" s="329">
        <v>3080</v>
      </c>
      <c r="G2993" s="483" t="s">
        <v>7997</v>
      </c>
      <c r="H2993" s="483" t="s">
        <v>8035</v>
      </c>
    </row>
    <row r="2994" spans="1:8">
      <c r="A2994" s="483" t="s">
        <v>5380</v>
      </c>
      <c r="E2994" s="329">
        <v>1000</v>
      </c>
      <c r="F2994" s="329">
        <v>2080</v>
      </c>
      <c r="G2994" s="483" t="s">
        <v>7997</v>
      </c>
      <c r="H2994" s="483" t="s">
        <v>8036</v>
      </c>
    </row>
    <row r="2995" spans="1:8">
      <c r="A2995" s="483" t="s">
        <v>8037</v>
      </c>
      <c r="C2995" s="490">
        <v>11326</v>
      </c>
      <c r="H2995" s="483" t="s">
        <v>8038</v>
      </c>
    </row>
    <row r="2996" spans="1:8">
      <c r="A2996" s="483" t="s">
        <v>8022</v>
      </c>
      <c r="E2996" s="329">
        <v>115</v>
      </c>
      <c r="F2996" s="329">
        <v>1965</v>
      </c>
      <c r="G2996" s="483" t="s">
        <v>7997</v>
      </c>
      <c r="H2996" s="483" t="s">
        <v>8039</v>
      </c>
    </row>
    <row r="2997" spans="1:8">
      <c r="A2997" s="483" t="s">
        <v>8022</v>
      </c>
      <c r="E2997" s="329">
        <v>150</v>
      </c>
      <c r="F2997" s="329">
        <v>1815</v>
      </c>
      <c r="G2997" s="483" t="s">
        <v>7997</v>
      </c>
      <c r="H2997" s="483" t="s">
        <v>8039</v>
      </c>
    </row>
    <row r="2998" spans="1:8">
      <c r="A2998" s="483" t="s">
        <v>5380</v>
      </c>
      <c r="D2998" s="483">
        <v>4320</v>
      </c>
      <c r="E2998" s="329"/>
      <c r="F2998" s="329"/>
      <c r="H2998" s="483" t="s">
        <v>8040</v>
      </c>
    </row>
    <row r="2999" spans="1:8">
      <c r="A2999" s="483" t="s">
        <v>8041</v>
      </c>
      <c r="C2999" s="490">
        <v>20000</v>
      </c>
      <c r="D2999" s="483" t="s">
        <v>8042</v>
      </c>
      <c r="H2999" s="483" t="s">
        <v>8043</v>
      </c>
    </row>
    <row r="3000" spans="1:8">
      <c r="A3000" s="483" t="s">
        <v>8041</v>
      </c>
      <c r="C3000" s="483">
        <v>40580</v>
      </c>
      <c r="H3000" s="483" t="s">
        <v>8044</v>
      </c>
    </row>
    <row r="3001" spans="1:8">
      <c r="A3001" s="483" t="s">
        <v>4800</v>
      </c>
      <c r="E3001" s="329">
        <v>299</v>
      </c>
      <c r="F3001" s="329">
        <v>5836</v>
      </c>
      <c r="G3001" s="483" t="s">
        <v>8017</v>
      </c>
      <c r="H3001" s="483" t="s">
        <v>8018</v>
      </c>
    </row>
    <row r="3002" spans="1:8">
      <c r="A3002" s="483" t="s">
        <v>4801</v>
      </c>
      <c r="E3002" s="329">
        <v>290</v>
      </c>
      <c r="F3002" s="329">
        <v>5546</v>
      </c>
      <c r="G3002" s="483" t="s">
        <v>7997</v>
      </c>
      <c r="H3002" s="483" t="s">
        <v>8045</v>
      </c>
    </row>
    <row r="3003" spans="1:8">
      <c r="A3003" s="483" t="s">
        <v>4801</v>
      </c>
      <c r="E3003" s="329">
        <v>335</v>
      </c>
      <c r="F3003" s="329">
        <v>5211</v>
      </c>
      <c r="G3003" s="483" t="s">
        <v>7997</v>
      </c>
      <c r="H3003" s="483" t="s">
        <v>8045</v>
      </c>
    </row>
    <row r="3004" spans="1:8">
      <c r="A3004" s="483" t="s">
        <v>8046</v>
      </c>
      <c r="E3004" s="329">
        <v>125</v>
      </c>
      <c r="F3004" s="329">
        <v>5086</v>
      </c>
      <c r="G3004" s="483" t="s">
        <v>7997</v>
      </c>
      <c r="H3004" s="483" t="s">
        <v>8047</v>
      </c>
    </row>
    <row r="3005" spans="1:8">
      <c r="A3005" s="483" t="s">
        <v>8046</v>
      </c>
      <c r="E3005" s="329">
        <v>120</v>
      </c>
      <c r="F3005" s="329">
        <v>4966</v>
      </c>
      <c r="G3005" s="483" t="s">
        <v>7997</v>
      </c>
      <c r="H3005" s="483" t="s">
        <v>8047</v>
      </c>
    </row>
    <row r="3006" spans="1:8">
      <c r="A3006" s="483" t="s">
        <v>8048</v>
      </c>
      <c r="E3006" s="329">
        <v>18</v>
      </c>
      <c r="F3006" s="329">
        <v>4948</v>
      </c>
      <c r="G3006" s="483" t="s">
        <v>7993</v>
      </c>
      <c r="H3006" s="483" t="s">
        <v>8049</v>
      </c>
    </row>
    <row r="3007" spans="1:8">
      <c r="A3007" s="483" t="s">
        <v>8048</v>
      </c>
      <c r="E3007" s="483">
        <v>90</v>
      </c>
      <c r="F3007" s="329">
        <v>4858</v>
      </c>
      <c r="G3007" s="483" t="s">
        <v>7997</v>
      </c>
      <c r="H3007" s="483" t="s">
        <v>7998</v>
      </c>
    </row>
    <row r="3008" spans="1:8">
      <c r="A3008" s="483" t="s">
        <v>8050</v>
      </c>
      <c r="E3008" s="329">
        <v>1205</v>
      </c>
      <c r="F3008" s="329">
        <v>3653</v>
      </c>
      <c r="G3008" s="483" t="s">
        <v>8001</v>
      </c>
      <c r="H3008" s="483" t="s">
        <v>8051</v>
      </c>
    </row>
    <row r="3009" spans="1:8">
      <c r="A3009" s="483" t="s">
        <v>8050</v>
      </c>
      <c r="C3009" s="490">
        <v>10000</v>
      </c>
      <c r="H3009" s="483" t="s">
        <v>8052</v>
      </c>
    </row>
    <row r="3010" spans="1:8">
      <c r="A3010" s="483" t="s">
        <v>8053</v>
      </c>
      <c r="D3010" s="483">
        <v>29400</v>
      </c>
      <c r="E3010" s="329"/>
      <c r="F3010" s="329"/>
      <c r="H3010" s="483" t="s">
        <v>8054</v>
      </c>
    </row>
    <row r="3011" spans="1:8">
      <c r="A3011" s="483" t="s">
        <v>8053</v>
      </c>
      <c r="E3011" s="329">
        <v>600</v>
      </c>
      <c r="F3011" s="329">
        <v>3053</v>
      </c>
      <c r="G3011" s="483" t="s">
        <v>7997</v>
      </c>
      <c r="H3011" s="483" t="s">
        <v>8055</v>
      </c>
    </row>
    <row r="3012" spans="1:8">
      <c r="A3012" s="483" t="s">
        <v>8053</v>
      </c>
      <c r="E3012" s="329">
        <v>100</v>
      </c>
      <c r="F3012" s="329">
        <v>2953</v>
      </c>
      <c r="G3012" s="483" t="s">
        <v>7997</v>
      </c>
      <c r="H3012" s="483" t="s">
        <v>8055</v>
      </c>
    </row>
    <row r="3013" spans="1:8">
      <c r="A3013" s="483" t="s">
        <v>8056</v>
      </c>
      <c r="E3013" s="483">
        <v>100</v>
      </c>
      <c r="F3013" s="329">
        <v>2853</v>
      </c>
      <c r="G3013" s="483" t="s">
        <v>7997</v>
      </c>
      <c r="H3013" s="483" t="s">
        <v>7998</v>
      </c>
    </row>
    <row r="3014" spans="1:8">
      <c r="A3014" s="483" t="s">
        <v>8057</v>
      </c>
      <c r="E3014" s="329">
        <v>800</v>
      </c>
      <c r="F3014" s="329">
        <v>2053</v>
      </c>
      <c r="G3014" s="483" t="s">
        <v>7997</v>
      </c>
      <c r="H3014" s="483" t="s">
        <v>8058</v>
      </c>
    </row>
    <row r="3015" spans="1:8">
      <c r="A3015" s="483" t="s">
        <v>8059</v>
      </c>
      <c r="C3015" s="483">
        <v>27218</v>
      </c>
      <c r="H3015" s="483" t="s">
        <v>8060</v>
      </c>
    </row>
    <row r="3016" spans="1:8">
      <c r="A3016" s="483" t="s">
        <v>8059</v>
      </c>
      <c r="C3016" s="483">
        <v>30250</v>
      </c>
      <c r="D3016" s="490" t="s">
        <v>8061</v>
      </c>
      <c r="H3016" s="483" t="s">
        <v>8062</v>
      </c>
    </row>
    <row r="3017" spans="1:8">
      <c r="A3017" s="483" t="s">
        <v>8059</v>
      </c>
      <c r="D3017" s="490" t="s">
        <v>8063</v>
      </c>
      <c r="H3017" s="483" t="s">
        <v>8064</v>
      </c>
    </row>
    <row r="3018" spans="1:8">
      <c r="A3018" s="483" t="s">
        <v>8059</v>
      </c>
      <c r="C3018" s="483">
        <v>7303</v>
      </c>
      <c r="E3018" s="483">
        <v>29400</v>
      </c>
      <c r="H3018" s="483" t="s">
        <v>8065</v>
      </c>
    </row>
    <row r="3019" spans="1:8">
      <c r="A3019" s="483" t="s">
        <v>8066</v>
      </c>
      <c r="E3019" s="483">
        <v>100</v>
      </c>
      <c r="F3019" s="329">
        <v>1953</v>
      </c>
      <c r="G3019" s="483" t="s">
        <v>7988</v>
      </c>
      <c r="H3019" s="483" t="s">
        <v>8067</v>
      </c>
    </row>
    <row r="3020" spans="1:8">
      <c r="A3020" s="483" t="s">
        <v>8066</v>
      </c>
      <c r="E3020" s="329">
        <v>84</v>
      </c>
      <c r="F3020" s="329">
        <v>1869</v>
      </c>
      <c r="G3020" s="483" t="s">
        <v>7993</v>
      </c>
      <c r="H3020" s="483" t="s">
        <v>8068</v>
      </c>
    </row>
    <row r="3021" spans="1:8">
      <c r="A3021" s="483" t="s">
        <v>8069</v>
      </c>
      <c r="C3021" s="483">
        <v>1196</v>
      </c>
      <c r="H3021" s="483" t="s">
        <v>8070</v>
      </c>
    </row>
    <row r="3022" spans="1:8">
      <c r="A3022" s="483" t="s">
        <v>5490</v>
      </c>
      <c r="D3022" s="483">
        <v>3150</v>
      </c>
      <c r="F3022" s="483">
        <v>5019</v>
      </c>
      <c r="H3022" s="483" t="s">
        <v>8071</v>
      </c>
    </row>
    <row r="3023" spans="1:8">
      <c r="A3023" s="483" t="s">
        <v>8072</v>
      </c>
      <c r="C3023" s="483">
        <v>69000</v>
      </c>
      <c r="H3023" s="483" t="s">
        <v>8073</v>
      </c>
    </row>
    <row r="3024" spans="1:8">
      <c r="A3024" s="483" t="s">
        <v>8074</v>
      </c>
      <c r="C3024" s="483">
        <v>3658</v>
      </c>
      <c r="H3024" s="483" t="s">
        <v>8073</v>
      </c>
    </row>
    <row r="3025" spans="1:8">
      <c r="A3025" s="483" t="s">
        <v>5372</v>
      </c>
      <c r="E3025" s="483">
        <v>35</v>
      </c>
      <c r="F3025" s="329">
        <v>4984</v>
      </c>
      <c r="G3025" s="483" t="s">
        <v>7988</v>
      </c>
      <c r="H3025" s="483" t="s">
        <v>8075</v>
      </c>
    </row>
    <row r="3026" spans="1:8">
      <c r="A3026" s="483" t="s">
        <v>8076</v>
      </c>
      <c r="E3026" s="329">
        <v>1205</v>
      </c>
      <c r="F3026" s="329">
        <v>3779</v>
      </c>
      <c r="G3026" s="483" t="s">
        <v>8001</v>
      </c>
      <c r="H3026" s="483" t="s">
        <v>8077</v>
      </c>
    </row>
    <row r="3027" spans="1:8">
      <c r="A3027" s="483" t="s">
        <v>8078</v>
      </c>
      <c r="E3027" s="329">
        <v>70</v>
      </c>
      <c r="F3027" s="329">
        <v>3709</v>
      </c>
      <c r="G3027" s="483" t="s">
        <v>7997</v>
      </c>
      <c r="H3027" s="483" t="s">
        <v>8079</v>
      </c>
    </row>
    <row r="3028" spans="1:8">
      <c r="A3028" s="483" t="s">
        <v>5455</v>
      </c>
      <c r="E3028" s="483">
        <v>70</v>
      </c>
      <c r="F3028" s="329">
        <v>3639</v>
      </c>
      <c r="G3028" s="483" t="s">
        <v>8017</v>
      </c>
      <c r="H3028" s="483" t="s">
        <v>8080</v>
      </c>
    </row>
    <row r="3029" spans="1:8">
      <c r="A3029" s="483" t="s">
        <v>8081</v>
      </c>
      <c r="C3029" s="483">
        <v>17000</v>
      </c>
      <c r="H3029" s="483" t="s">
        <v>8082</v>
      </c>
    </row>
    <row r="3030" spans="1:8">
      <c r="A3030" s="483" t="s">
        <v>8083</v>
      </c>
      <c r="C3030" s="483">
        <v>27218</v>
      </c>
      <c r="H3030" s="483" t="s">
        <v>8084</v>
      </c>
    </row>
    <row r="3031" spans="1:8">
      <c r="A3031" s="483" t="s">
        <v>8083</v>
      </c>
      <c r="C3031" s="483">
        <v>50000</v>
      </c>
      <c r="D3031" s="490"/>
      <c r="H3031" s="483" t="s">
        <v>8085</v>
      </c>
    </row>
    <row r="3032" spans="1:8">
      <c r="A3032" s="483" t="s">
        <v>8083</v>
      </c>
      <c r="D3032" s="490" t="s">
        <v>8086</v>
      </c>
      <c r="H3032" s="483" t="s">
        <v>8087</v>
      </c>
    </row>
    <row r="3033" spans="1:8">
      <c r="A3033" s="483" t="s">
        <v>8083</v>
      </c>
      <c r="C3033" s="483">
        <v>41454</v>
      </c>
      <c r="D3033" s="490" t="s">
        <v>8088</v>
      </c>
      <c r="E3033" s="490"/>
      <c r="H3033" s="483" t="s">
        <v>8089</v>
      </c>
    </row>
    <row r="3034" spans="1:8">
      <c r="A3034" s="483" t="s">
        <v>8083</v>
      </c>
      <c r="D3034" s="490" t="s">
        <v>8090</v>
      </c>
      <c r="E3034" s="490" t="s">
        <v>8091</v>
      </c>
      <c r="H3034" s="483" t="s">
        <v>8092</v>
      </c>
    </row>
    <row r="3035" spans="1:8">
      <c r="A3035" s="483" t="s">
        <v>8083</v>
      </c>
      <c r="C3035" s="483">
        <v>32275</v>
      </c>
      <c r="H3035" s="483" t="s">
        <v>8093</v>
      </c>
    </row>
    <row r="3036" spans="1:8">
      <c r="A3036" s="483" t="s">
        <v>8083</v>
      </c>
      <c r="C3036" s="483">
        <v>2167</v>
      </c>
      <c r="H3036" s="483" t="s">
        <v>8094</v>
      </c>
    </row>
    <row r="3037" spans="1:8">
      <c r="A3037" s="483" t="s">
        <v>8083</v>
      </c>
      <c r="E3037" s="329">
        <v>32</v>
      </c>
      <c r="F3037" s="329">
        <v>3607</v>
      </c>
      <c r="G3037" s="483" t="s">
        <v>7993</v>
      </c>
      <c r="H3037" s="483" t="s">
        <v>8095</v>
      </c>
    </row>
    <row r="3038" spans="1:8">
      <c r="A3038" s="483" t="s">
        <v>8083</v>
      </c>
      <c r="E3038" s="329">
        <v>199</v>
      </c>
      <c r="F3038" s="329">
        <v>3408</v>
      </c>
      <c r="G3038" s="329" t="s">
        <v>8032</v>
      </c>
      <c r="H3038" s="483" t="s">
        <v>8096</v>
      </c>
    </row>
    <row r="3039" spans="1:8">
      <c r="A3039" s="483" t="s">
        <v>8097</v>
      </c>
      <c r="E3039" s="329">
        <v>200</v>
      </c>
      <c r="F3039" s="329">
        <v>3208</v>
      </c>
      <c r="G3039" s="483" t="s">
        <v>7997</v>
      </c>
      <c r="H3039" s="483" t="s">
        <v>8098</v>
      </c>
    </row>
    <row r="3040" spans="1:8" ht="49.5">
      <c r="A3040" s="483" t="s">
        <v>8099</v>
      </c>
      <c r="C3040" s="483">
        <v>20000</v>
      </c>
      <c r="E3040" s="329"/>
      <c r="F3040" s="329"/>
      <c r="H3040" s="492" t="s">
        <v>8100</v>
      </c>
    </row>
    <row r="3041" spans="1:8">
      <c r="A3041" s="483" t="s">
        <v>8099</v>
      </c>
      <c r="C3041" s="483">
        <v>20000</v>
      </c>
      <c r="D3041" s="490"/>
      <c r="E3041" s="490"/>
      <c r="H3041" s="483" t="s">
        <v>8101</v>
      </c>
    </row>
    <row r="3042" spans="1:8">
      <c r="A3042" s="483" t="s">
        <v>8099</v>
      </c>
      <c r="C3042" s="483">
        <v>61454</v>
      </c>
      <c r="D3042" s="490"/>
      <c r="E3042" s="490"/>
      <c r="H3042" s="483" t="s">
        <v>8102</v>
      </c>
    </row>
    <row r="3043" spans="1:8">
      <c r="A3043" s="483" t="s">
        <v>8099</v>
      </c>
      <c r="C3043" s="483">
        <v>33000</v>
      </c>
      <c r="D3043" s="490"/>
      <c r="H3043" s="483" t="s">
        <v>8103</v>
      </c>
    </row>
    <row r="3044" spans="1:8" ht="132">
      <c r="A3044" s="483" t="s">
        <v>8099</v>
      </c>
      <c r="C3044" s="483">
        <v>175830</v>
      </c>
      <c r="H3044" s="489" t="s">
        <v>8104</v>
      </c>
    </row>
    <row r="3045" spans="1:8" ht="231">
      <c r="A3045" s="483" t="s">
        <v>8105</v>
      </c>
      <c r="H3045" s="489" t="s">
        <v>8106</v>
      </c>
    </row>
    <row r="3046" spans="1:8">
      <c r="A3046" s="483" t="s">
        <v>8107</v>
      </c>
      <c r="E3046" s="329">
        <v>1205</v>
      </c>
      <c r="F3046" s="329">
        <v>2003</v>
      </c>
      <c r="G3046" s="483" t="s">
        <v>8001</v>
      </c>
      <c r="H3046" s="483" t="s">
        <v>8077</v>
      </c>
    </row>
    <row r="3047" spans="1:8">
      <c r="A3047" s="483" t="s">
        <v>8108</v>
      </c>
      <c r="E3047" s="329">
        <v>18</v>
      </c>
      <c r="F3047" s="329">
        <v>1985</v>
      </c>
      <c r="G3047" s="483" t="s">
        <v>7993</v>
      </c>
      <c r="H3047" s="483" t="s">
        <v>8109</v>
      </c>
    </row>
    <row r="3048" spans="1:8">
      <c r="A3048" s="483" t="s">
        <v>8108</v>
      </c>
      <c r="C3048" s="483">
        <v>17000</v>
      </c>
      <c r="H3048" s="483" t="s">
        <v>8110</v>
      </c>
    </row>
    <row r="3049" spans="1:8">
      <c r="A3049" s="483" t="s">
        <v>8111</v>
      </c>
      <c r="E3049" s="483">
        <v>25</v>
      </c>
      <c r="F3049" s="329">
        <v>1960</v>
      </c>
      <c r="G3049" s="483" t="s">
        <v>7988</v>
      </c>
      <c r="H3049" s="483" t="s">
        <v>8112</v>
      </c>
    </row>
    <row r="3050" spans="1:8">
      <c r="A3050" s="483" t="s">
        <v>8113</v>
      </c>
      <c r="C3050" s="483">
        <v>27218</v>
      </c>
      <c r="H3050" s="483" t="s">
        <v>8114</v>
      </c>
    </row>
    <row r="3051" spans="1:8">
      <c r="A3051" s="483" t="s">
        <v>8113</v>
      </c>
      <c r="C3051" s="483">
        <v>18000</v>
      </c>
      <c r="D3051" s="490"/>
      <c r="H3051" s="483" t="s">
        <v>8115</v>
      </c>
    </row>
    <row r="3052" spans="1:8">
      <c r="A3052" s="483" t="s">
        <v>8116</v>
      </c>
      <c r="C3052" s="483">
        <v>15000</v>
      </c>
      <c r="D3052" s="490" t="s">
        <v>8117</v>
      </c>
      <c r="E3052" s="490"/>
      <c r="H3052" s="483" t="s">
        <v>8118</v>
      </c>
    </row>
    <row r="3053" spans="1:8">
      <c r="A3053" s="483" t="s">
        <v>8116</v>
      </c>
      <c r="C3053" s="483">
        <v>2650</v>
      </c>
      <c r="H3053" s="483" t="s">
        <v>8119</v>
      </c>
    </row>
    <row r="3054" spans="1:8">
      <c r="A3054" s="483" t="s">
        <v>8120</v>
      </c>
      <c r="C3054" s="483">
        <v>31264</v>
      </c>
      <c r="H3054" s="483" t="s">
        <v>8121</v>
      </c>
    </row>
    <row r="3055" spans="1:8">
      <c r="A3055" s="483" t="s">
        <v>8122</v>
      </c>
      <c r="E3055" s="329">
        <v>28</v>
      </c>
      <c r="F3055" s="329">
        <v>1932</v>
      </c>
      <c r="G3055" s="483" t="s">
        <v>8024</v>
      </c>
      <c r="H3055" s="483" t="s">
        <v>8123</v>
      </c>
    </row>
    <row r="3056" spans="1:8">
      <c r="A3056" s="483" t="s">
        <v>8124</v>
      </c>
      <c r="E3056" s="329">
        <v>1205</v>
      </c>
      <c r="F3056" s="329">
        <v>727</v>
      </c>
      <c r="G3056" s="483" t="s">
        <v>8001</v>
      </c>
      <c r="H3056" s="483" t="s">
        <v>8125</v>
      </c>
    </row>
    <row r="3057" spans="1:8">
      <c r="A3057" s="483" t="s">
        <v>8126</v>
      </c>
      <c r="E3057" s="483">
        <v>169</v>
      </c>
      <c r="F3057" s="329">
        <v>558</v>
      </c>
      <c r="G3057" s="483" t="s">
        <v>7993</v>
      </c>
      <c r="H3057" s="483" t="s">
        <v>7994</v>
      </c>
    </row>
    <row r="3058" spans="1:8">
      <c r="A3058" s="483" t="s">
        <v>8127</v>
      </c>
      <c r="E3058" s="329">
        <v>189</v>
      </c>
      <c r="F3058" s="329">
        <v>369</v>
      </c>
      <c r="G3058" s="329" t="s">
        <v>8032</v>
      </c>
      <c r="H3058" s="483" t="s">
        <v>8128</v>
      </c>
    </row>
    <row r="3059" spans="1:8">
      <c r="A3059" s="483" t="s">
        <v>8127</v>
      </c>
      <c r="D3059" s="483">
        <v>5000</v>
      </c>
      <c r="E3059" s="329"/>
      <c r="F3059" s="329">
        <v>5369</v>
      </c>
      <c r="H3059" s="483" t="s">
        <v>8013</v>
      </c>
    </row>
    <row r="3060" spans="1:8">
      <c r="A3060" s="483" t="s">
        <v>8127</v>
      </c>
      <c r="E3060" s="483">
        <v>535</v>
      </c>
      <c r="F3060" s="329">
        <v>4834</v>
      </c>
      <c r="G3060" s="483" t="s">
        <v>7988</v>
      </c>
      <c r="H3060" s="483" t="s">
        <v>8129</v>
      </c>
    </row>
    <row r="3061" spans="1:8">
      <c r="A3061" s="483" t="s">
        <v>8127</v>
      </c>
      <c r="E3061" s="329">
        <v>352</v>
      </c>
      <c r="F3061" s="329">
        <v>4482</v>
      </c>
      <c r="G3061" s="483" t="s">
        <v>8024</v>
      </c>
      <c r="H3061" s="483" t="s">
        <v>8130</v>
      </c>
    </row>
    <row r="3062" spans="1:8">
      <c r="A3062" s="483" t="s">
        <v>8131</v>
      </c>
      <c r="C3062" s="483">
        <v>17000</v>
      </c>
      <c r="H3062" s="483" t="s">
        <v>8132</v>
      </c>
    </row>
    <row r="3063" spans="1:8">
      <c r="A3063" s="483" t="s">
        <v>8133</v>
      </c>
      <c r="E3063" s="483">
        <v>196</v>
      </c>
      <c r="F3063" s="329">
        <v>4286</v>
      </c>
      <c r="G3063" s="483" t="s">
        <v>7988</v>
      </c>
      <c r="H3063" s="483" t="s">
        <v>8134</v>
      </c>
    </row>
    <row r="3064" spans="1:8">
      <c r="A3064" s="483" t="s">
        <v>8133</v>
      </c>
      <c r="C3064" s="483">
        <v>26897</v>
      </c>
      <c r="H3064" s="483" t="s">
        <v>8135</v>
      </c>
    </row>
    <row r="3065" spans="1:8">
      <c r="A3065" s="483" t="s">
        <v>8133</v>
      </c>
      <c r="C3065" s="483">
        <v>26000</v>
      </c>
      <c r="D3065" s="490"/>
      <c r="H3065" s="483" t="s">
        <v>8136</v>
      </c>
    </row>
    <row r="3066" spans="1:8">
      <c r="A3066" s="483" t="s">
        <v>8137</v>
      </c>
      <c r="C3066" s="483">
        <v>46454</v>
      </c>
      <c r="D3066" s="490"/>
      <c r="E3066" s="490"/>
      <c r="H3066" s="483" t="s">
        <v>8138</v>
      </c>
    </row>
    <row r="3067" spans="1:8">
      <c r="A3067" s="483" t="s">
        <v>8137</v>
      </c>
      <c r="C3067" s="483">
        <v>2516</v>
      </c>
      <c r="H3067" s="483" t="s">
        <v>8139</v>
      </c>
    </row>
    <row r="3068" spans="1:8">
      <c r="A3068" s="483" t="s">
        <v>8137</v>
      </c>
      <c r="C3068" s="483">
        <v>25003</v>
      </c>
      <c r="H3068" s="483" t="s">
        <v>8140</v>
      </c>
    </row>
    <row r="3069" spans="1:8">
      <c r="A3069" s="483" t="s">
        <v>8137</v>
      </c>
      <c r="E3069" s="483">
        <v>28</v>
      </c>
      <c r="F3069" s="329">
        <v>4258</v>
      </c>
      <c r="G3069" s="483" t="s">
        <v>7988</v>
      </c>
      <c r="H3069" s="483" t="s">
        <v>8141</v>
      </c>
    </row>
    <row r="3070" spans="1:8">
      <c r="A3070" s="483" t="s">
        <v>8142</v>
      </c>
      <c r="E3070" s="329">
        <v>430</v>
      </c>
      <c r="F3070" s="329">
        <v>3828</v>
      </c>
      <c r="G3070" s="483" t="s">
        <v>7997</v>
      </c>
      <c r="H3070" s="483" t="s">
        <v>8143</v>
      </c>
    </row>
    <row r="3071" spans="1:8">
      <c r="A3071" s="483" t="s">
        <v>8142</v>
      </c>
      <c r="E3071" s="329">
        <v>355</v>
      </c>
      <c r="F3071" s="329">
        <v>3473</v>
      </c>
      <c r="G3071" s="483" t="s">
        <v>7997</v>
      </c>
      <c r="H3071" s="483" t="s">
        <v>8143</v>
      </c>
    </row>
    <row r="3072" spans="1:8">
      <c r="A3072" s="483" t="s">
        <v>8144</v>
      </c>
      <c r="E3072" s="483">
        <v>28</v>
      </c>
      <c r="F3072" s="329">
        <v>3445</v>
      </c>
      <c r="G3072" s="483" t="s">
        <v>7988</v>
      </c>
      <c r="H3072" s="483" t="s">
        <v>8145</v>
      </c>
    </row>
    <row r="3073" spans="1:8">
      <c r="A3073" s="483" t="s">
        <v>8146</v>
      </c>
      <c r="E3073" s="329">
        <v>121</v>
      </c>
      <c r="F3073" s="329">
        <v>3324</v>
      </c>
      <c r="G3073" s="483" t="s">
        <v>7988</v>
      </c>
      <c r="H3073" s="483" t="s">
        <v>8147</v>
      </c>
    </row>
    <row r="3074" spans="1:8">
      <c r="A3074" s="483" t="s">
        <v>8148</v>
      </c>
      <c r="E3074" s="329">
        <v>50</v>
      </c>
      <c r="F3074" s="329">
        <v>3274</v>
      </c>
      <c r="G3074" s="483" t="s">
        <v>7993</v>
      </c>
      <c r="H3074" s="483" t="s">
        <v>8149</v>
      </c>
    </row>
    <row r="3075" spans="1:8">
      <c r="A3075" s="483" t="s">
        <v>8148</v>
      </c>
      <c r="E3075" s="329">
        <v>1458</v>
      </c>
      <c r="F3075" s="329">
        <v>1816</v>
      </c>
      <c r="G3075" s="483" t="s">
        <v>8001</v>
      </c>
      <c r="H3075" s="483" t="s">
        <v>8150</v>
      </c>
    </row>
    <row r="3076" spans="1:8">
      <c r="A3076" s="483" t="s">
        <v>8151</v>
      </c>
      <c r="E3076" s="329">
        <v>28</v>
      </c>
      <c r="F3076" s="329">
        <v>1788</v>
      </c>
      <c r="G3076" s="483" t="s">
        <v>7988</v>
      </c>
      <c r="H3076" s="483" t="s">
        <v>8152</v>
      </c>
    </row>
    <row r="3077" spans="1:8">
      <c r="A3077" s="483" t="s">
        <v>8153</v>
      </c>
      <c r="C3077" s="483">
        <v>61454</v>
      </c>
      <c r="D3077" s="490"/>
      <c r="E3077" s="490"/>
      <c r="H3077" s="483" t="s">
        <v>8154</v>
      </c>
    </row>
    <row r="3078" spans="1:8">
      <c r="A3078" s="483" t="s">
        <v>8155</v>
      </c>
      <c r="E3078" s="329">
        <v>140</v>
      </c>
      <c r="F3078" s="329">
        <v>1648</v>
      </c>
      <c r="G3078" s="483" t="s">
        <v>7997</v>
      </c>
      <c r="H3078" s="483" t="s">
        <v>8156</v>
      </c>
    </row>
    <row r="3079" spans="1:8">
      <c r="A3079" s="483" t="s">
        <v>8157</v>
      </c>
      <c r="C3079" s="483">
        <v>17000</v>
      </c>
      <c r="H3079" s="483" t="s">
        <v>8158</v>
      </c>
    </row>
    <row r="3080" spans="1:8" ht="66">
      <c r="A3080" s="483" t="s">
        <v>8159</v>
      </c>
      <c r="E3080" s="329"/>
      <c r="F3080" s="329"/>
      <c r="H3080" s="489" t="s">
        <v>8160</v>
      </c>
    </row>
    <row r="3081" spans="1:8">
      <c r="A3081" s="483" t="s">
        <v>8159</v>
      </c>
      <c r="C3081" s="483">
        <v>26897</v>
      </c>
      <c r="H3081" s="483" t="s">
        <v>8161</v>
      </c>
    </row>
    <row r="3082" spans="1:8">
      <c r="A3082" s="483" t="s">
        <v>8159</v>
      </c>
      <c r="C3082" s="483">
        <v>37500</v>
      </c>
      <c r="D3082" s="490"/>
      <c r="H3082" s="483" t="s">
        <v>8162</v>
      </c>
    </row>
    <row r="3083" spans="1:8">
      <c r="A3083" s="483" t="s">
        <v>8163</v>
      </c>
      <c r="C3083" s="483">
        <v>10057</v>
      </c>
      <c r="H3083" s="483" t="s">
        <v>8164</v>
      </c>
    </row>
    <row r="3084" spans="1:8">
      <c r="A3084" s="483" t="s">
        <v>8165</v>
      </c>
      <c r="E3084" s="483">
        <v>60</v>
      </c>
      <c r="F3084" s="329">
        <v>1588</v>
      </c>
      <c r="G3084" s="483" t="s">
        <v>7988</v>
      </c>
      <c r="H3084" s="483" t="s">
        <v>8166</v>
      </c>
    </row>
    <row r="3085" spans="1:8" ht="297">
      <c r="A3085" s="483" t="s">
        <v>8167</v>
      </c>
      <c r="C3085" s="483">
        <v>62750</v>
      </c>
      <c r="D3085" s="483" t="s">
        <v>8168</v>
      </c>
      <c r="H3085" s="489" t="s">
        <v>8169</v>
      </c>
    </row>
    <row r="3086" spans="1:8">
      <c r="A3086" s="483" t="s">
        <v>8170</v>
      </c>
      <c r="C3086" s="483">
        <v>16458</v>
      </c>
      <c r="H3086" s="483" t="s">
        <v>8171</v>
      </c>
    </row>
    <row r="3087" spans="1:8">
      <c r="A3087" s="483" t="s">
        <v>8170</v>
      </c>
      <c r="E3087" s="329">
        <v>100</v>
      </c>
      <c r="F3087" s="329">
        <v>1488</v>
      </c>
      <c r="G3087" s="483" t="s">
        <v>7997</v>
      </c>
      <c r="H3087" s="483" t="s">
        <v>8156</v>
      </c>
    </row>
    <row r="3088" spans="1:8">
      <c r="A3088" s="483" t="s">
        <v>8172</v>
      </c>
      <c r="E3088" s="483">
        <v>44</v>
      </c>
      <c r="F3088" s="329">
        <v>1444</v>
      </c>
      <c r="G3088" s="483" t="s">
        <v>7988</v>
      </c>
      <c r="H3088" s="483" t="s">
        <v>8173</v>
      </c>
    </row>
    <row r="3089" spans="1:8">
      <c r="A3089" s="483" t="s">
        <v>8174</v>
      </c>
      <c r="E3089" s="483">
        <v>28</v>
      </c>
      <c r="F3089" s="329">
        <v>1416</v>
      </c>
      <c r="G3089" s="483" t="s">
        <v>7988</v>
      </c>
      <c r="H3089" s="483" t="s">
        <v>8175</v>
      </c>
    </row>
    <row r="3090" spans="1:8">
      <c r="A3090" s="483" t="s">
        <v>8176</v>
      </c>
      <c r="E3090" s="483">
        <v>100</v>
      </c>
      <c r="F3090" s="329">
        <v>1316</v>
      </c>
      <c r="G3090" s="483" t="s">
        <v>7997</v>
      </c>
      <c r="H3090" s="483" t="s">
        <v>8177</v>
      </c>
    </row>
    <row r="3091" spans="1:8">
      <c r="A3091" s="483" t="s">
        <v>8178</v>
      </c>
      <c r="C3091" s="483">
        <v>61454</v>
      </c>
      <c r="D3091" s="490"/>
      <c r="E3091" s="490"/>
      <c r="H3091" s="483" t="s">
        <v>8179</v>
      </c>
    </row>
    <row r="3092" spans="1:8">
      <c r="A3092" s="483" t="s">
        <v>8180</v>
      </c>
      <c r="E3092" s="329">
        <v>199</v>
      </c>
      <c r="F3092" s="329">
        <v>1117</v>
      </c>
      <c r="G3092" s="329" t="s">
        <v>8032</v>
      </c>
      <c r="H3092" s="483" t="s">
        <v>8181</v>
      </c>
    </row>
    <row r="3093" spans="1:8" ht="49.5">
      <c r="A3093" s="483" t="s">
        <v>8182</v>
      </c>
      <c r="C3093" s="483">
        <v>12000</v>
      </c>
      <c r="E3093" s="329"/>
      <c r="F3093" s="329"/>
      <c r="H3093" s="489" t="s">
        <v>8183</v>
      </c>
    </row>
    <row r="3094" spans="1:8">
      <c r="A3094" s="483" t="s">
        <v>8182</v>
      </c>
      <c r="C3094" s="483">
        <v>25330</v>
      </c>
      <c r="H3094" s="483" t="s">
        <v>8184</v>
      </c>
    </row>
    <row r="3095" spans="1:8">
      <c r="A3095" s="483" t="s">
        <v>8182</v>
      </c>
      <c r="D3095" s="483">
        <v>5000</v>
      </c>
      <c r="E3095" s="329"/>
      <c r="F3095" s="329">
        <v>6117</v>
      </c>
      <c r="H3095" s="483" t="s">
        <v>8013</v>
      </c>
    </row>
    <row r="3096" spans="1:8">
      <c r="A3096" s="483" t="s">
        <v>8182</v>
      </c>
      <c r="E3096" s="329">
        <v>1458</v>
      </c>
      <c r="F3096" s="329">
        <v>4659</v>
      </c>
      <c r="G3096" s="483" t="s">
        <v>8001</v>
      </c>
      <c r="H3096" s="483" t="s">
        <v>8185</v>
      </c>
    </row>
    <row r="3097" spans="1:8">
      <c r="A3097" s="483" t="s">
        <v>8182</v>
      </c>
      <c r="E3097" s="483">
        <v>28</v>
      </c>
      <c r="F3097" s="329">
        <v>4631</v>
      </c>
      <c r="G3097" s="483" t="s">
        <v>7988</v>
      </c>
      <c r="H3097" s="483" t="s">
        <v>8186</v>
      </c>
    </row>
    <row r="3098" spans="1:8">
      <c r="A3098" s="483" t="s">
        <v>8187</v>
      </c>
      <c r="E3098" s="483">
        <v>100</v>
      </c>
      <c r="F3098" s="329">
        <v>4531</v>
      </c>
      <c r="G3098" s="483" t="s">
        <v>7997</v>
      </c>
      <c r="H3098" s="483" t="s">
        <v>8188</v>
      </c>
    </row>
    <row r="3099" spans="1:8">
      <c r="A3099" s="483" t="s">
        <v>8187</v>
      </c>
      <c r="C3099" s="483">
        <v>26897</v>
      </c>
      <c r="H3099" s="483" t="s">
        <v>8189</v>
      </c>
    </row>
    <row r="3100" spans="1:8">
      <c r="A3100" s="483" t="s">
        <v>8187</v>
      </c>
      <c r="C3100" s="483">
        <v>12800</v>
      </c>
      <c r="D3100" s="490"/>
      <c r="H3100" s="483" t="s">
        <v>8190</v>
      </c>
    </row>
    <row r="3101" spans="1:8">
      <c r="A3101" s="483" t="s">
        <v>8191</v>
      </c>
      <c r="E3101" s="329">
        <v>280</v>
      </c>
      <c r="F3101" s="329">
        <v>4251</v>
      </c>
      <c r="G3101" s="483" t="s">
        <v>8017</v>
      </c>
      <c r="H3101" s="483" t="s">
        <v>8192</v>
      </c>
    </row>
    <row r="3102" spans="1:8">
      <c r="A3102" s="483" t="s">
        <v>8193</v>
      </c>
      <c r="E3102" s="329">
        <v>18</v>
      </c>
      <c r="F3102" s="329">
        <v>4233</v>
      </c>
      <c r="G3102" s="483" t="s">
        <v>7993</v>
      </c>
      <c r="H3102" s="483" t="s">
        <v>8194</v>
      </c>
    </row>
    <row r="3103" spans="1:8">
      <c r="A3103" s="483" t="s">
        <v>8193</v>
      </c>
      <c r="E3103" s="329">
        <v>285</v>
      </c>
      <c r="F3103" s="329">
        <v>3948</v>
      </c>
      <c r="G3103" s="483" t="s">
        <v>7997</v>
      </c>
      <c r="H3103" s="483" t="s">
        <v>8195</v>
      </c>
    </row>
    <row r="3104" spans="1:8">
      <c r="A3104" s="483" t="s">
        <v>8193</v>
      </c>
      <c r="E3104" s="329">
        <v>300</v>
      </c>
      <c r="F3104" s="329">
        <v>3648</v>
      </c>
      <c r="G3104" s="483" t="s">
        <v>7997</v>
      </c>
      <c r="H3104" s="483" t="s">
        <v>8195</v>
      </c>
    </row>
    <row r="3105" spans="1:8">
      <c r="A3105" s="483" t="s">
        <v>8193</v>
      </c>
      <c r="E3105" s="329">
        <v>95</v>
      </c>
      <c r="F3105" s="329">
        <v>3553</v>
      </c>
      <c r="G3105" s="483" t="s">
        <v>7997</v>
      </c>
      <c r="H3105" s="483" t="s">
        <v>8196</v>
      </c>
    </row>
    <row r="3106" spans="1:8">
      <c r="A3106" s="483" t="s">
        <v>8193</v>
      </c>
      <c r="E3106" s="329">
        <v>245</v>
      </c>
      <c r="F3106" s="329">
        <v>3308</v>
      </c>
      <c r="G3106" s="483" t="s">
        <v>7997</v>
      </c>
      <c r="H3106" s="483" t="s">
        <v>8197</v>
      </c>
    </row>
    <row r="3107" spans="1:8">
      <c r="A3107" s="483" t="s">
        <v>8198</v>
      </c>
      <c r="E3107" s="329">
        <v>1458</v>
      </c>
      <c r="F3107" s="329">
        <v>1850</v>
      </c>
      <c r="G3107" s="483" t="s">
        <v>8001</v>
      </c>
      <c r="H3107" s="483" t="s">
        <v>8199</v>
      </c>
    </row>
    <row r="3108" spans="1:8">
      <c r="A3108" s="483" t="s">
        <v>8200</v>
      </c>
      <c r="E3108" s="329">
        <v>92</v>
      </c>
      <c r="F3108" s="329">
        <v>1758</v>
      </c>
      <c r="G3108" s="483" t="s">
        <v>7988</v>
      </c>
      <c r="H3108" s="483" t="s">
        <v>8201</v>
      </c>
    </row>
    <row r="3109" spans="1:8">
      <c r="A3109" s="483" t="s">
        <v>8200</v>
      </c>
      <c r="E3109" s="483">
        <v>84</v>
      </c>
      <c r="F3109" s="329">
        <v>1674</v>
      </c>
      <c r="G3109" s="483" t="s">
        <v>7988</v>
      </c>
      <c r="H3109" s="483" t="s">
        <v>8202</v>
      </c>
    </row>
    <row r="3110" spans="1:8">
      <c r="A3110" s="483" t="s">
        <v>8203</v>
      </c>
      <c r="C3110" s="483">
        <v>17000</v>
      </c>
      <c r="H3110" s="483" t="s">
        <v>8204</v>
      </c>
    </row>
    <row r="3111" spans="1:8">
      <c r="A3111" s="483" t="s">
        <v>8205</v>
      </c>
      <c r="C3111" s="483">
        <v>61454</v>
      </c>
      <c r="D3111" s="490"/>
      <c r="E3111" s="490"/>
      <c r="H3111" s="483" t="s">
        <v>8206</v>
      </c>
    </row>
    <row r="3112" spans="1:8">
      <c r="A3112" s="483" t="s">
        <v>8207</v>
      </c>
      <c r="C3112" s="483">
        <v>15000</v>
      </c>
      <c r="D3112" s="490"/>
      <c r="H3112" s="483" t="s">
        <v>8208</v>
      </c>
    </row>
    <row r="3113" spans="1:8">
      <c r="A3113" s="483" t="s">
        <v>8207</v>
      </c>
      <c r="C3113" s="483">
        <v>26897</v>
      </c>
      <c r="H3113" s="483" t="s">
        <v>8209</v>
      </c>
    </row>
    <row r="3114" spans="1:8">
      <c r="A3114" s="483" t="s">
        <v>8210</v>
      </c>
      <c r="E3114" s="329">
        <v>48</v>
      </c>
      <c r="F3114" s="329">
        <v>1626</v>
      </c>
      <c r="G3114" s="483" t="s">
        <v>7997</v>
      </c>
      <c r="H3114" s="483" t="s">
        <v>8211</v>
      </c>
    </row>
    <row r="3115" spans="1:8">
      <c r="A3115" s="483" t="s">
        <v>8212</v>
      </c>
      <c r="C3115" s="483">
        <v>12314</v>
      </c>
      <c r="H3115" s="483" t="s">
        <v>8213</v>
      </c>
    </row>
    <row r="3116" spans="1:8">
      <c r="A3116" s="483" t="s">
        <v>8212</v>
      </c>
      <c r="C3116" s="483">
        <v>61454</v>
      </c>
      <c r="D3116" s="490"/>
      <c r="E3116" s="490"/>
      <c r="H3116" s="483" t="s">
        <v>8214</v>
      </c>
    </row>
    <row r="3117" spans="1:8">
      <c r="A3117" s="483" t="s">
        <v>8215</v>
      </c>
      <c r="E3117" s="483">
        <v>476</v>
      </c>
      <c r="F3117" s="329">
        <v>1150</v>
      </c>
      <c r="G3117" s="483" t="s">
        <v>7988</v>
      </c>
      <c r="H3117" s="483" t="s">
        <v>8216</v>
      </c>
    </row>
    <row r="3118" spans="1:8">
      <c r="A3118" s="483" t="s">
        <v>8217</v>
      </c>
      <c r="E3118" s="329">
        <v>199</v>
      </c>
      <c r="F3118" s="329">
        <v>951</v>
      </c>
      <c r="G3118" s="329" t="s">
        <v>8032</v>
      </c>
      <c r="H3118" s="483" t="s">
        <v>8218</v>
      </c>
    </row>
    <row r="3119" spans="1:8">
      <c r="A3119" s="483" t="s">
        <v>8219</v>
      </c>
      <c r="D3119" s="483">
        <v>5000</v>
      </c>
      <c r="E3119" s="329"/>
      <c r="F3119" s="329">
        <v>5951</v>
      </c>
      <c r="H3119" s="483" t="s">
        <v>8013</v>
      </c>
    </row>
    <row r="3120" spans="1:8">
      <c r="A3120" s="483" t="s">
        <v>8219</v>
      </c>
      <c r="E3120" s="329">
        <v>1458</v>
      </c>
      <c r="F3120" s="329">
        <v>4493</v>
      </c>
      <c r="G3120" s="483" t="s">
        <v>8001</v>
      </c>
      <c r="H3120" s="483" t="s">
        <v>8199</v>
      </c>
    </row>
    <row r="3121" spans="1:8">
      <c r="A3121" s="483" t="s">
        <v>8220</v>
      </c>
      <c r="E3121" s="329">
        <v>115</v>
      </c>
      <c r="F3121" s="329">
        <v>4378</v>
      </c>
      <c r="G3121" s="483" t="s">
        <v>7997</v>
      </c>
      <c r="H3121" s="483" t="s">
        <v>8221</v>
      </c>
    </row>
    <row r="3122" spans="1:8">
      <c r="A3122" s="483" t="s">
        <v>8220</v>
      </c>
      <c r="E3122" s="329">
        <v>135</v>
      </c>
      <c r="F3122" s="329">
        <v>4243</v>
      </c>
      <c r="G3122" s="483" t="s">
        <v>7997</v>
      </c>
      <c r="H3122" s="483" t="s">
        <v>8221</v>
      </c>
    </row>
    <row r="3123" spans="1:8">
      <c r="A3123" s="483" t="s">
        <v>5512</v>
      </c>
      <c r="C3123" s="483">
        <v>17000</v>
      </c>
      <c r="H3123" s="483" t="s">
        <v>8222</v>
      </c>
    </row>
    <row r="3124" spans="1:8">
      <c r="A3124" s="483" t="s">
        <v>8223</v>
      </c>
      <c r="C3124" s="483">
        <v>61454</v>
      </c>
      <c r="D3124" s="490"/>
      <c r="E3124" s="490"/>
      <c r="H3124" s="483" t="s">
        <v>8224</v>
      </c>
    </row>
    <row r="3125" spans="1:8">
      <c r="A3125" s="483" t="s">
        <v>8223</v>
      </c>
      <c r="C3125" s="483">
        <v>14000</v>
      </c>
      <c r="D3125" s="490"/>
      <c r="H3125" s="483" t="s">
        <v>8225</v>
      </c>
    </row>
    <row r="3126" spans="1:8">
      <c r="A3126" s="483" t="s">
        <v>8223</v>
      </c>
      <c r="C3126" s="483">
        <v>26897</v>
      </c>
      <c r="H3126" s="483" t="s">
        <v>8226</v>
      </c>
    </row>
    <row r="3127" spans="1:8">
      <c r="A3127" s="483" t="s">
        <v>8227</v>
      </c>
      <c r="C3127" s="483">
        <v>8534</v>
      </c>
      <c r="H3127" s="483" t="s">
        <v>8228</v>
      </c>
    </row>
    <row r="3128" spans="1:8" ht="330">
      <c r="A3128" s="483" t="s">
        <v>8229</v>
      </c>
      <c r="C3128" s="483">
        <v>196030</v>
      </c>
      <c r="H3128" s="489" t="s">
        <v>8230</v>
      </c>
    </row>
    <row r="3129" spans="1:8">
      <c r="A3129" s="483" t="s">
        <v>8231</v>
      </c>
      <c r="E3129" s="329">
        <v>250</v>
      </c>
      <c r="F3129" s="329">
        <v>3993</v>
      </c>
      <c r="G3129" s="483" t="s">
        <v>7997</v>
      </c>
      <c r="H3129" s="483" t="s">
        <v>8232</v>
      </c>
    </row>
    <row r="3130" spans="1:8">
      <c r="A3130" s="483" t="s">
        <v>8231</v>
      </c>
      <c r="E3130" s="329">
        <v>255</v>
      </c>
      <c r="F3130" s="329">
        <v>3738</v>
      </c>
      <c r="G3130" s="483" t="s">
        <v>7997</v>
      </c>
      <c r="H3130" s="483" t="s">
        <v>8232</v>
      </c>
    </row>
    <row r="3131" spans="1:8">
      <c r="A3131" s="483" t="s">
        <v>8233</v>
      </c>
      <c r="E3131" s="483">
        <v>35</v>
      </c>
      <c r="F3131" s="329">
        <v>3703</v>
      </c>
      <c r="G3131" s="483" t="s">
        <v>7988</v>
      </c>
      <c r="H3131" s="483" t="s">
        <v>8234</v>
      </c>
    </row>
    <row r="3132" spans="1:8">
      <c r="A3132" s="483" t="s">
        <v>8233</v>
      </c>
      <c r="E3132" s="329">
        <v>1458</v>
      </c>
      <c r="F3132" s="329">
        <v>2245</v>
      </c>
      <c r="G3132" s="483" t="s">
        <v>8001</v>
      </c>
      <c r="H3132" s="483" t="s">
        <v>8235</v>
      </c>
    </row>
    <row r="3133" spans="1:8">
      <c r="E3133" s="329"/>
      <c r="F3133" s="329"/>
    </row>
    <row r="3134" spans="1:8">
      <c r="A3134" s="483" t="s">
        <v>8236</v>
      </c>
      <c r="C3134" s="483">
        <v>18000</v>
      </c>
      <c r="D3134" s="490"/>
      <c r="H3134" s="483" t="s">
        <v>8237</v>
      </c>
    </row>
    <row r="3135" spans="1:8">
      <c r="A3135" s="483" t="s">
        <v>8236</v>
      </c>
      <c r="C3135" s="483">
        <v>26897</v>
      </c>
      <c r="H3135" s="483" t="s">
        <v>8238</v>
      </c>
    </row>
    <row r="3136" spans="1:8">
      <c r="A3136" s="483" t="s">
        <v>8236</v>
      </c>
      <c r="C3136" s="483">
        <v>22362</v>
      </c>
      <c r="H3136" s="483" t="s">
        <v>8239</v>
      </c>
    </row>
    <row r="3137" spans="1:8" ht="49.5">
      <c r="A3137" s="483" t="s">
        <v>8236</v>
      </c>
      <c r="C3137" s="483">
        <v>30000</v>
      </c>
      <c r="E3137" s="329"/>
      <c r="F3137" s="329"/>
      <c r="H3137" s="489" t="s">
        <v>8240</v>
      </c>
    </row>
    <row r="3138" spans="1:8">
      <c r="A3138" s="483" t="s">
        <v>5317</v>
      </c>
      <c r="E3138" s="329">
        <v>18</v>
      </c>
      <c r="F3138" s="329">
        <v>2227</v>
      </c>
      <c r="G3138" s="483" t="s">
        <v>7993</v>
      </c>
      <c r="H3138" s="483" t="s">
        <v>8241</v>
      </c>
    </row>
    <row r="3139" spans="1:8">
      <c r="A3139" s="483" t="s">
        <v>5317</v>
      </c>
      <c r="E3139" s="483">
        <v>32</v>
      </c>
      <c r="F3139" s="329">
        <v>2195</v>
      </c>
      <c r="G3139" s="483" t="s">
        <v>7997</v>
      </c>
      <c r="H3139" s="483" t="s">
        <v>8242</v>
      </c>
    </row>
    <row r="3140" spans="1:8">
      <c r="A3140" s="483" t="s">
        <v>8243</v>
      </c>
      <c r="E3140" s="483">
        <v>84</v>
      </c>
      <c r="F3140" s="329">
        <v>2111</v>
      </c>
      <c r="G3140" s="483" t="s">
        <v>7988</v>
      </c>
      <c r="H3140" s="483" t="s">
        <v>8244</v>
      </c>
    </row>
    <row r="3141" spans="1:8">
      <c r="A3141" s="483" t="s">
        <v>8245</v>
      </c>
      <c r="C3141" s="483">
        <v>61454</v>
      </c>
      <c r="D3141" s="490"/>
      <c r="E3141" s="490"/>
      <c r="H3141" s="483" t="s">
        <v>8246</v>
      </c>
    </row>
    <row r="3142" spans="1:8">
      <c r="A3142" s="483" t="s">
        <v>8245</v>
      </c>
      <c r="E3142" s="483">
        <v>60</v>
      </c>
      <c r="F3142" s="329">
        <v>2051</v>
      </c>
      <c r="G3142" s="483" t="s">
        <v>7988</v>
      </c>
      <c r="H3142" s="483" t="s">
        <v>8247</v>
      </c>
    </row>
    <row r="3143" spans="1:8">
      <c r="A3143" s="483" t="s">
        <v>8248</v>
      </c>
      <c r="E3143" s="483">
        <v>60</v>
      </c>
      <c r="F3143" s="329">
        <v>1991</v>
      </c>
      <c r="G3143" s="483" t="s">
        <v>7988</v>
      </c>
      <c r="H3143" s="483" t="s">
        <v>8249</v>
      </c>
    </row>
    <row r="3144" spans="1:8">
      <c r="A3144" s="483" t="s">
        <v>8248</v>
      </c>
      <c r="E3144" s="329">
        <v>366</v>
      </c>
      <c r="F3144" s="329">
        <v>1625</v>
      </c>
      <c r="G3144" s="483" t="s">
        <v>8024</v>
      </c>
      <c r="H3144" s="483" t="s">
        <v>8250</v>
      </c>
    </row>
    <row r="3145" spans="1:8">
      <c r="A3145" s="483" t="s">
        <v>8251</v>
      </c>
      <c r="C3145" s="483">
        <v>10000</v>
      </c>
      <c r="D3145" s="490"/>
      <c r="E3145" s="490"/>
      <c r="H3145" s="483" t="s">
        <v>8252</v>
      </c>
    </row>
    <row r="3146" spans="1:8">
      <c r="A3146" s="483" t="s">
        <v>8253</v>
      </c>
      <c r="E3146" s="329">
        <v>1458</v>
      </c>
      <c r="F3146" s="329">
        <v>167</v>
      </c>
      <c r="G3146" s="483" t="s">
        <v>8001</v>
      </c>
      <c r="H3146" s="483" t="s">
        <v>8254</v>
      </c>
    </row>
    <row r="3147" spans="1:8">
      <c r="A3147" s="483" t="s">
        <v>8253</v>
      </c>
      <c r="D3147" s="483">
        <v>5000</v>
      </c>
      <c r="E3147" s="329"/>
      <c r="F3147" s="329">
        <v>5167</v>
      </c>
      <c r="H3147" s="483" t="s">
        <v>8013</v>
      </c>
    </row>
    <row r="3148" spans="1:8">
      <c r="A3148" s="483" t="s">
        <v>8253</v>
      </c>
      <c r="E3148" s="483">
        <v>74</v>
      </c>
      <c r="F3148" s="329">
        <v>5093</v>
      </c>
      <c r="G3148" s="483" t="s">
        <v>7988</v>
      </c>
      <c r="H3148" s="483" t="s">
        <v>8255</v>
      </c>
    </row>
    <row r="3149" spans="1:8">
      <c r="A3149" s="483" t="s">
        <v>8256</v>
      </c>
      <c r="E3149" s="329">
        <v>135</v>
      </c>
      <c r="F3149" s="329">
        <v>4958</v>
      </c>
      <c r="G3149" s="483" t="s">
        <v>7997</v>
      </c>
      <c r="H3149" s="483" t="s">
        <v>8257</v>
      </c>
    </row>
    <row r="3150" spans="1:8">
      <c r="A3150" s="483" t="s">
        <v>8256</v>
      </c>
      <c r="E3150" s="329">
        <v>210</v>
      </c>
      <c r="F3150" s="329">
        <v>4748</v>
      </c>
      <c r="G3150" s="483" t="s">
        <v>7997</v>
      </c>
      <c r="H3150" s="483" t="s">
        <v>8257</v>
      </c>
    </row>
    <row r="3151" spans="1:8">
      <c r="A3151" s="483" t="s">
        <v>8258</v>
      </c>
      <c r="E3151" s="329">
        <v>189</v>
      </c>
      <c r="F3151" s="329">
        <v>4559</v>
      </c>
      <c r="G3151" s="329" t="s">
        <v>8032</v>
      </c>
      <c r="H3151" s="483" t="s">
        <v>8259</v>
      </c>
    </row>
    <row r="3152" spans="1:8">
      <c r="A3152" s="483" t="s">
        <v>8260</v>
      </c>
      <c r="C3152" s="483">
        <v>17000</v>
      </c>
      <c r="H3152" s="483" t="s">
        <v>8261</v>
      </c>
    </row>
    <row r="3153" spans="1:8">
      <c r="A3153" s="483" t="s">
        <v>8262</v>
      </c>
      <c r="E3153" s="483">
        <v>28</v>
      </c>
      <c r="F3153" s="329">
        <v>4531</v>
      </c>
      <c r="G3153" s="483" t="s">
        <v>7988</v>
      </c>
      <c r="H3153" s="483" t="s">
        <v>8263</v>
      </c>
    </row>
    <row r="3154" spans="1:8">
      <c r="A3154" s="483" t="s">
        <v>8264</v>
      </c>
      <c r="C3154" s="483">
        <v>18000</v>
      </c>
      <c r="D3154" s="490"/>
      <c r="H3154" s="483" t="s">
        <v>8265</v>
      </c>
    </row>
    <row r="3155" spans="1:8">
      <c r="A3155" s="483" t="s">
        <v>8264</v>
      </c>
      <c r="C3155" s="483">
        <v>29647</v>
      </c>
      <c r="H3155" s="483" t="s">
        <v>8266</v>
      </c>
    </row>
    <row r="3156" spans="1:8">
      <c r="A3156" s="483" t="s">
        <v>8267</v>
      </c>
      <c r="C3156" s="483">
        <v>31556</v>
      </c>
      <c r="H3156" s="483" t="s">
        <v>8268</v>
      </c>
    </row>
    <row r="3157" spans="1:8" ht="214.5">
      <c r="A3157" s="483" t="s">
        <v>8269</v>
      </c>
      <c r="C3157" s="483">
        <v>20030</v>
      </c>
      <c r="H3157" s="489" t="s">
        <v>8270</v>
      </c>
    </row>
    <row r="3158" spans="1:8">
      <c r="A3158" s="483" t="s">
        <v>8271</v>
      </c>
      <c r="E3158" s="483">
        <v>196</v>
      </c>
      <c r="F3158" s="329">
        <v>4335</v>
      </c>
      <c r="G3158" s="483" t="s">
        <v>7988</v>
      </c>
      <c r="H3158" s="483" t="s">
        <v>8272</v>
      </c>
    </row>
    <row r="3159" spans="1:8">
      <c r="A3159" s="483" t="s">
        <v>8273</v>
      </c>
      <c r="E3159" s="483">
        <v>89</v>
      </c>
      <c r="F3159" s="329">
        <v>4246</v>
      </c>
      <c r="G3159" s="483" t="s">
        <v>7993</v>
      </c>
      <c r="H3159" s="483" t="s">
        <v>7994</v>
      </c>
    </row>
    <row r="3160" spans="1:8">
      <c r="A3160" s="483" t="s">
        <v>8274</v>
      </c>
      <c r="C3160" s="483">
        <v>10000</v>
      </c>
      <c r="D3160" s="490">
        <v>10000</v>
      </c>
      <c r="E3160" s="490"/>
      <c r="H3160" s="483" t="s">
        <v>8275</v>
      </c>
    </row>
    <row r="3161" spans="1:8">
      <c r="A3161" s="483" t="s">
        <v>8276</v>
      </c>
      <c r="E3161" s="329">
        <v>364</v>
      </c>
      <c r="F3161" s="329">
        <v>3882</v>
      </c>
      <c r="G3161" s="483" t="s">
        <v>8017</v>
      </c>
      <c r="H3161" s="483" t="s">
        <v>8277</v>
      </c>
    </row>
    <row r="3162" spans="1:8">
      <c r="A3162" s="483" t="s">
        <v>8278</v>
      </c>
      <c r="C3162" s="483">
        <v>8000</v>
      </c>
      <c r="D3162" s="490">
        <v>2000</v>
      </c>
      <c r="E3162" s="490"/>
      <c r="H3162" s="483" t="s">
        <v>8279</v>
      </c>
    </row>
    <row r="3163" spans="1:8" ht="49.5">
      <c r="A3163" s="483" t="s">
        <v>8280</v>
      </c>
      <c r="C3163" s="483">
        <v>16000</v>
      </c>
      <c r="E3163" s="329"/>
      <c r="F3163" s="329"/>
      <c r="H3163" s="489" t="s">
        <v>8281</v>
      </c>
    </row>
    <row r="3164" spans="1:8">
      <c r="A3164" s="483" t="s">
        <v>8282</v>
      </c>
      <c r="E3164" s="329">
        <v>1458</v>
      </c>
      <c r="F3164" s="329">
        <v>2424</v>
      </c>
      <c r="G3164" s="483" t="s">
        <v>8001</v>
      </c>
      <c r="H3164" s="483" t="s">
        <v>8283</v>
      </c>
    </row>
    <row r="3165" spans="1:8" ht="280.5">
      <c r="A3165" s="483" t="s">
        <v>8284</v>
      </c>
      <c r="C3165" s="483">
        <v>277060</v>
      </c>
      <c r="H3165" s="489" t="s">
        <v>8285</v>
      </c>
    </row>
    <row r="3166" spans="1:8">
      <c r="A3166" s="483" t="s">
        <v>8286</v>
      </c>
      <c r="E3166" s="329">
        <v>18</v>
      </c>
      <c r="F3166" s="329">
        <v>2406</v>
      </c>
      <c r="G3166" s="483" t="s">
        <v>7993</v>
      </c>
      <c r="H3166" s="483" t="s">
        <v>8287</v>
      </c>
    </row>
    <row r="3167" spans="1:8">
      <c r="A3167" s="483" t="s">
        <v>8286</v>
      </c>
      <c r="E3167" s="483">
        <v>32</v>
      </c>
      <c r="F3167" s="329">
        <v>2374</v>
      </c>
      <c r="G3167" s="483" t="s">
        <v>7997</v>
      </c>
      <c r="H3167" s="483" t="s">
        <v>8242</v>
      </c>
    </row>
    <row r="3168" spans="1:8">
      <c r="A3168" s="483" t="s">
        <v>8286</v>
      </c>
      <c r="E3168" s="329">
        <v>115</v>
      </c>
      <c r="F3168" s="329">
        <v>2259</v>
      </c>
      <c r="G3168" s="483" t="s">
        <v>7993</v>
      </c>
      <c r="H3168" s="483" t="s">
        <v>8288</v>
      </c>
    </row>
    <row r="3169" spans="1:8">
      <c r="A3169" s="483" t="s">
        <v>8286</v>
      </c>
      <c r="C3169" s="483">
        <v>2000</v>
      </c>
      <c r="D3169" s="490"/>
      <c r="E3169" s="490"/>
      <c r="H3169" s="483" t="s">
        <v>8289</v>
      </c>
    </row>
    <row r="3170" spans="1:8">
      <c r="A3170" s="483" t="s">
        <v>8286</v>
      </c>
      <c r="C3170" s="483">
        <v>61454</v>
      </c>
      <c r="D3170" s="490"/>
      <c r="E3170" s="490"/>
      <c r="H3170" s="483" t="s">
        <v>8290</v>
      </c>
    </row>
    <row r="3171" spans="1:8">
      <c r="A3171" s="483" t="s">
        <v>8291</v>
      </c>
      <c r="E3171" s="483">
        <v>200</v>
      </c>
      <c r="F3171" s="329">
        <v>2059</v>
      </c>
      <c r="G3171" s="483" t="s">
        <v>7997</v>
      </c>
      <c r="H3171" s="483" t="s">
        <v>8292</v>
      </c>
    </row>
    <row r="3172" spans="1:8">
      <c r="A3172" s="483" t="s">
        <v>8291</v>
      </c>
      <c r="C3172" s="483">
        <v>17000</v>
      </c>
      <c r="H3172" s="483" t="s">
        <v>8293</v>
      </c>
    </row>
    <row r="3173" spans="1:8">
      <c r="A3173" s="483" t="s">
        <v>8294</v>
      </c>
      <c r="C3173" s="483">
        <v>19000</v>
      </c>
      <c r="D3173" s="490"/>
      <c r="H3173" s="483" t="s">
        <v>8295</v>
      </c>
    </row>
    <row r="3174" spans="1:8">
      <c r="A3174" s="483" t="s">
        <v>8294</v>
      </c>
      <c r="C3174" s="483">
        <v>29647</v>
      </c>
      <c r="H3174" s="483" t="s">
        <v>8296</v>
      </c>
    </row>
    <row r="3175" spans="1:8">
      <c r="A3175" s="483" t="s">
        <v>8294</v>
      </c>
      <c r="E3175" s="329">
        <v>1507</v>
      </c>
      <c r="F3175" s="329">
        <v>552</v>
      </c>
      <c r="G3175" s="329" t="s">
        <v>8297</v>
      </c>
      <c r="H3175" s="483" t="s">
        <v>8298</v>
      </c>
    </row>
    <row r="3176" spans="1:8">
      <c r="A3176" s="483" t="s">
        <v>8299</v>
      </c>
      <c r="C3176" s="483">
        <v>28440</v>
      </c>
      <c r="H3176" s="483" t="s">
        <v>8300</v>
      </c>
    </row>
    <row r="3177" spans="1:8">
      <c r="A3177" s="483" t="s">
        <v>8301</v>
      </c>
      <c r="C3177" s="483">
        <v>61454</v>
      </c>
      <c r="D3177" s="490"/>
      <c r="E3177" s="490"/>
      <c r="H3177" s="483" t="s">
        <v>8302</v>
      </c>
    </row>
    <row r="3178" spans="1:8">
      <c r="A3178" s="483" t="s">
        <v>8303</v>
      </c>
      <c r="D3178" s="483">
        <v>5000</v>
      </c>
      <c r="E3178" s="329"/>
      <c r="F3178" s="329">
        <v>5552</v>
      </c>
      <c r="H3178" s="483" t="s">
        <v>8013</v>
      </c>
    </row>
    <row r="3179" spans="1:8">
      <c r="A3179" s="483" t="s">
        <v>8303</v>
      </c>
      <c r="E3179" s="329">
        <v>220</v>
      </c>
      <c r="F3179" s="329">
        <v>5332</v>
      </c>
      <c r="G3179" s="483" t="s">
        <v>7997</v>
      </c>
      <c r="H3179" s="483" t="s">
        <v>8304</v>
      </c>
    </row>
    <row r="3180" spans="1:8">
      <c r="A3180" s="483" t="s">
        <v>8303</v>
      </c>
      <c r="E3180" s="329">
        <v>190</v>
      </c>
      <c r="F3180" s="329">
        <v>5142</v>
      </c>
      <c r="G3180" s="483" t="s">
        <v>7997</v>
      </c>
      <c r="H3180" s="483" t="s">
        <v>8304</v>
      </c>
    </row>
    <row r="3181" spans="1:8">
      <c r="A3181" s="483" t="s">
        <v>8305</v>
      </c>
      <c r="E3181" s="329">
        <v>1458</v>
      </c>
      <c r="F3181" s="329">
        <v>3684</v>
      </c>
      <c r="G3181" s="483" t="s">
        <v>8001</v>
      </c>
      <c r="H3181" s="483" t="s">
        <v>8306</v>
      </c>
    </row>
    <row r="3182" spans="1:8" ht="33">
      <c r="A3182" s="483" t="s">
        <v>8307</v>
      </c>
      <c r="C3182" s="483">
        <v>6000</v>
      </c>
      <c r="F3182" s="329"/>
      <c r="H3182" s="489" t="s">
        <v>8308</v>
      </c>
    </row>
    <row r="3183" spans="1:8">
      <c r="A3183" s="483" t="s">
        <v>8309</v>
      </c>
      <c r="E3183" s="329">
        <v>79</v>
      </c>
      <c r="F3183" s="329">
        <v>3605</v>
      </c>
      <c r="G3183" s="483" t="s">
        <v>7993</v>
      </c>
      <c r="H3183" s="483" t="s">
        <v>8310</v>
      </c>
    </row>
    <row r="3184" spans="1:8">
      <c r="A3184" s="483" t="s">
        <v>8311</v>
      </c>
      <c r="C3184" s="483">
        <v>17000</v>
      </c>
      <c r="H3184" s="483" t="s">
        <v>8312</v>
      </c>
    </row>
    <row r="3185" spans="1:8">
      <c r="A3185" s="483" t="s">
        <v>8313</v>
      </c>
      <c r="C3185" s="483">
        <v>53000</v>
      </c>
      <c r="D3185" s="490"/>
      <c r="H3185" s="483" t="s">
        <v>8314</v>
      </c>
    </row>
    <row r="3186" spans="1:8">
      <c r="A3186" s="483" t="s">
        <v>8313</v>
      </c>
      <c r="C3186" s="483">
        <v>29647</v>
      </c>
      <c r="H3186" s="483" t="s">
        <v>8315</v>
      </c>
    </row>
    <row r="3187" spans="1:8">
      <c r="A3187" s="483" t="s">
        <v>8313</v>
      </c>
      <c r="C3187" s="483">
        <v>61454</v>
      </c>
      <c r="D3187" s="490"/>
      <c r="E3187" s="490"/>
      <c r="H3187" s="483" t="s">
        <v>8316</v>
      </c>
    </row>
    <row r="3188" spans="1:8">
      <c r="A3188" s="483" t="s">
        <v>8313</v>
      </c>
      <c r="E3188" s="329">
        <v>189</v>
      </c>
      <c r="F3188" s="329">
        <v>3416</v>
      </c>
      <c r="G3188" s="329" t="s">
        <v>8032</v>
      </c>
      <c r="H3188" s="483" t="s">
        <v>8317</v>
      </c>
    </row>
    <row r="3189" spans="1:8">
      <c r="A3189" s="483" t="s">
        <v>8318</v>
      </c>
      <c r="E3189" s="329">
        <v>265</v>
      </c>
      <c r="F3189" s="329">
        <v>3151</v>
      </c>
      <c r="G3189" s="483" t="s">
        <v>7997</v>
      </c>
      <c r="H3189" s="483" t="s">
        <v>8319</v>
      </c>
    </row>
    <row r="3190" spans="1:8">
      <c r="A3190" s="483" t="s">
        <v>8318</v>
      </c>
      <c r="E3190" s="329">
        <v>320</v>
      </c>
      <c r="F3190" s="329">
        <v>2831</v>
      </c>
      <c r="G3190" s="483" t="s">
        <v>7997</v>
      </c>
      <c r="H3190" s="483" t="s">
        <v>8319</v>
      </c>
    </row>
    <row r="3191" spans="1:8">
      <c r="A3191" s="483" t="s">
        <v>8320</v>
      </c>
      <c r="E3191" s="329">
        <v>1458</v>
      </c>
      <c r="F3191" s="329">
        <v>1373</v>
      </c>
      <c r="G3191" s="483" t="s">
        <v>8001</v>
      </c>
      <c r="H3191" s="483" t="s">
        <v>8321</v>
      </c>
    </row>
    <row r="3192" spans="1:8">
      <c r="E3192" s="329"/>
      <c r="F3192" s="329"/>
      <c r="H3192" s="490" t="s">
        <v>8322</v>
      </c>
    </row>
    <row r="3193" spans="1:8">
      <c r="A3193" s="483" t="s">
        <v>8323</v>
      </c>
      <c r="C3193" s="483">
        <v>17000</v>
      </c>
      <c r="H3193" s="483" t="s">
        <v>8324</v>
      </c>
    </row>
    <row r="3194" spans="1:8">
      <c r="A3194" s="483" t="s">
        <v>8325</v>
      </c>
      <c r="E3194" s="329">
        <v>18</v>
      </c>
      <c r="F3194" s="329">
        <v>1355</v>
      </c>
      <c r="G3194" s="483" t="s">
        <v>7993</v>
      </c>
      <c r="H3194" s="483" t="s">
        <v>8326</v>
      </c>
    </row>
    <row r="3195" spans="1:8">
      <c r="A3195" s="483" t="s">
        <v>8327</v>
      </c>
      <c r="C3195" s="483">
        <v>29647</v>
      </c>
      <c r="H3195" s="483" t="s">
        <v>8328</v>
      </c>
    </row>
    <row r="3196" spans="1:8">
      <c r="A3196" s="483" t="s">
        <v>8327</v>
      </c>
      <c r="C3196" s="483">
        <v>17624</v>
      </c>
      <c r="H3196" s="483" t="s">
        <v>8329</v>
      </c>
    </row>
    <row r="3197" spans="1:8">
      <c r="A3197" s="483" t="s">
        <v>8330</v>
      </c>
      <c r="C3197" s="483">
        <v>61454</v>
      </c>
      <c r="D3197" s="490"/>
      <c r="E3197" s="490"/>
      <c r="H3197" s="483" t="s">
        <v>8331</v>
      </c>
    </row>
    <row r="3198" spans="1:8">
      <c r="A3198" s="483" t="s">
        <v>8330</v>
      </c>
      <c r="C3198" s="483">
        <v>4515</v>
      </c>
      <c r="H3198" s="483" t="s">
        <v>8332</v>
      </c>
    </row>
    <row r="3200" spans="1:8">
      <c r="E3200" s="329"/>
      <c r="F3200" s="329"/>
    </row>
    <row r="3201" spans="8:8">
      <c r="H3201" s="484" t="s">
        <v>8333</v>
      </c>
    </row>
    <row r="3202" spans="8:8">
      <c r="H3202" s="484"/>
    </row>
    <row r="3204" spans="8:8" ht="82.5">
      <c r="H3204" s="492" t="s">
        <v>8334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16"/>
  <sheetViews>
    <sheetView workbookViewId="0">
      <selection sqref="A1:IV116"/>
    </sheetView>
  </sheetViews>
  <sheetFormatPr defaultColWidth="9" defaultRowHeight="16.5"/>
  <cols>
    <col min="1" max="1" width="12.25" style="483" customWidth="1"/>
    <col min="2" max="5" width="9" style="483"/>
    <col min="6" max="6" width="9.5" style="483" bestFit="1" customWidth="1"/>
    <col min="7" max="7" width="9" style="483"/>
    <col min="8" max="8" width="46.375" style="483" bestFit="1" customWidth="1"/>
    <col min="9" max="16384" width="9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7961</v>
      </c>
      <c r="B2" s="481">
        <v>75</v>
      </c>
      <c r="C2" s="481" t="s">
        <v>7160</v>
      </c>
      <c r="D2" s="481" t="s">
        <v>7962</v>
      </c>
    </row>
    <row r="3" spans="1:4">
      <c r="A3" s="481" t="s">
        <v>7961</v>
      </c>
      <c r="B3" s="481">
        <v>70</v>
      </c>
      <c r="C3" s="481" t="s">
        <v>7160</v>
      </c>
      <c r="D3" s="481" t="s">
        <v>7962</v>
      </c>
    </row>
    <row r="4" spans="1:4">
      <c r="A4" s="481" t="s">
        <v>7995</v>
      </c>
      <c r="B4" s="481">
        <v>100</v>
      </c>
      <c r="C4" s="481" t="s">
        <v>7997</v>
      </c>
      <c r="D4" s="481" t="s">
        <v>7998</v>
      </c>
    </row>
    <row r="5" spans="1:4">
      <c r="A5" s="481" t="s">
        <v>4793</v>
      </c>
      <c r="B5" s="481">
        <v>185</v>
      </c>
      <c r="C5" s="481" t="s">
        <v>7997</v>
      </c>
      <c r="D5" s="481" t="s">
        <v>7999</v>
      </c>
    </row>
    <row r="6" spans="1:4">
      <c r="A6" s="481" t="s">
        <v>4793</v>
      </c>
      <c r="B6" s="481">
        <v>185</v>
      </c>
      <c r="C6" s="481" t="s">
        <v>7997</v>
      </c>
      <c r="D6" s="481" t="s">
        <v>7999</v>
      </c>
    </row>
    <row r="7" spans="1:4">
      <c r="A7" s="481" t="s">
        <v>8005</v>
      </c>
      <c r="B7" s="481">
        <v>225</v>
      </c>
      <c r="C7" s="481" t="s">
        <v>7997</v>
      </c>
      <c r="D7" s="481" t="s">
        <v>8006</v>
      </c>
    </row>
    <row r="8" spans="1:4">
      <c r="A8" s="481" t="s">
        <v>8005</v>
      </c>
      <c r="B8" s="481">
        <v>235</v>
      </c>
      <c r="C8" s="481" t="s">
        <v>7997</v>
      </c>
      <c r="D8" s="481" t="s">
        <v>8006</v>
      </c>
    </row>
    <row r="9" spans="1:4">
      <c r="A9" s="481" t="s">
        <v>8007</v>
      </c>
      <c r="B9" s="481">
        <v>235</v>
      </c>
      <c r="C9" s="481" t="s">
        <v>7997</v>
      </c>
      <c r="D9" s="481" t="s">
        <v>8008</v>
      </c>
    </row>
    <row r="10" spans="1:4">
      <c r="A10" s="481" t="s">
        <v>8007</v>
      </c>
      <c r="B10" s="481">
        <v>320</v>
      </c>
      <c r="C10" s="481" t="s">
        <v>7997</v>
      </c>
      <c r="D10" s="481" t="s">
        <v>8008</v>
      </c>
    </row>
    <row r="11" spans="1:4">
      <c r="A11" s="481" t="s">
        <v>8014</v>
      </c>
      <c r="B11" s="481">
        <v>225</v>
      </c>
      <c r="C11" s="481" t="s">
        <v>7997</v>
      </c>
      <c r="D11" s="481" t="s">
        <v>8006</v>
      </c>
    </row>
    <row r="12" spans="1:4">
      <c r="A12" s="481" t="s">
        <v>8014</v>
      </c>
      <c r="B12" s="481">
        <v>235</v>
      </c>
      <c r="C12" s="481" t="s">
        <v>7997</v>
      </c>
      <c r="D12" s="481" t="s">
        <v>8006</v>
      </c>
    </row>
    <row r="13" spans="1:4">
      <c r="A13" s="481" t="s">
        <v>8022</v>
      </c>
      <c r="B13" s="481">
        <v>85</v>
      </c>
      <c r="C13" s="481" t="s">
        <v>7997</v>
      </c>
      <c r="D13" s="481" t="s">
        <v>8023</v>
      </c>
    </row>
    <row r="14" spans="1:4">
      <c r="A14" s="481" t="s">
        <v>8022</v>
      </c>
      <c r="B14" s="481">
        <v>85</v>
      </c>
      <c r="C14" s="481" t="s">
        <v>7997</v>
      </c>
      <c r="D14" s="481" t="s">
        <v>8023</v>
      </c>
    </row>
    <row r="15" spans="1:4">
      <c r="A15" s="481" t="s">
        <v>8034</v>
      </c>
      <c r="B15" s="481">
        <v>80</v>
      </c>
      <c r="C15" s="481" t="s">
        <v>7997</v>
      </c>
      <c r="D15" s="481" t="s">
        <v>8035</v>
      </c>
    </row>
    <row r="16" spans="1:4">
      <c r="A16" s="481" t="s">
        <v>8034</v>
      </c>
      <c r="B16" s="481">
        <v>80</v>
      </c>
      <c r="C16" s="481" t="s">
        <v>7997</v>
      </c>
      <c r="D16" s="481" t="s">
        <v>8035</v>
      </c>
    </row>
    <row r="17" spans="1:4">
      <c r="A17" s="481" t="s">
        <v>5380</v>
      </c>
      <c r="B17" s="481">
        <v>1000</v>
      </c>
      <c r="C17" s="481" t="s">
        <v>7997</v>
      </c>
      <c r="D17" s="481" t="s">
        <v>8036</v>
      </c>
    </row>
    <row r="18" spans="1:4">
      <c r="A18" s="481" t="s">
        <v>8022</v>
      </c>
      <c r="B18" s="481">
        <v>115</v>
      </c>
      <c r="C18" s="481" t="s">
        <v>7997</v>
      </c>
      <c r="D18" s="481" t="s">
        <v>8039</v>
      </c>
    </row>
    <row r="19" spans="1:4">
      <c r="A19" s="481" t="s">
        <v>8022</v>
      </c>
      <c r="B19" s="481">
        <v>150</v>
      </c>
      <c r="C19" s="481" t="s">
        <v>7997</v>
      </c>
      <c r="D19" s="481" t="s">
        <v>8039</v>
      </c>
    </row>
    <row r="20" spans="1:4">
      <c r="A20" s="481" t="s">
        <v>4801</v>
      </c>
      <c r="B20" s="481">
        <v>290</v>
      </c>
      <c r="C20" s="481" t="s">
        <v>7997</v>
      </c>
      <c r="D20" s="481" t="s">
        <v>8045</v>
      </c>
    </row>
    <row r="21" spans="1:4">
      <c r="A21" s="481" t="s">
        <v>4801</v>
      </c>
      <c r="B21" s="481">
        <v>335</v>
      </c>
      <c r="C21" s="481" t="s">
        <v>7997</v>
      </c>
      <c r="D21" s="481" t="s">
        <v>8045</v>
      </c>
    </row>
    <row r="22" spans="1:4">
      <c r="A22" s="481" t="s">
        <v>8046</v>
      </c>
      <c r="B22" s="481">
        <v>125</v>
      </c>
      <c r="C22" s="481" t="s">
        <v>7997</v>
      </c>
      <c r="D22" s="481" t="s">
        <v>8047</v>
      </c>
    </row>
    <row r="23" spans="1:4">
      <c r="A23" s="481" t="s">
        <v>8046</v>
      </c>
      <c r="B23" s="481">
        <v>120</v>
      </c>
      <c r="C23" s="481" t="s">
        <v>7997</v>
      </c>
      <c r="D23" s="481" t="s">
        <v>8047</v>
      </c>
    </row>
    <row r="24" spans="1:4">
      <c r="A24" s="481" t="s">
        <v>8048</v>
      </c>
      <c r="B24" s="481">
        <v>90</v>
      </c>
      <c r="C24" s="481" t="s">
        <v>7997</v>
      </c>
      <c r="D24" s="481" t="s">
        <v>7998</v>
      </c>
    </row>
    <row r="25" spans="1:4">
      <c r="A25" s="481" t="s">
        <v>8053</v>
      </c>
      <c r="B25" s="481">
        <v>600</v>
      </c>
      <c r="C25" s="481" t="s">
        <v>7997</v>
      </c>
      <c r="D25" s="481" t="s">
        <v>8055</v>
      </c>
    </row>
    <row r="26" spans="1:4">
      <c r="A26" s="481" t="s">
        <v>8053</v>
      </c>
      <c r="B26" s="481">
        <v>100</v>
      </c>
      <c r="C26" s="481" t="s">
        <v>7997</v>
      </c>
      <c r="D26" s="481" t="s">
        <v>8055</v>
      </c>
    </row>
    <row r="27" spans="1:4">
      <c r="A27" s="481" t="s">
        <v>8056</v>
      </c>
      <c r="B27" s="481">
        <v>100</v>
      </c>
      <c r="C27" s="481" t="s">
        <v>7997</v>
      </c>
      <c r="D27" s="481" t="s">
        <v>7998</v>
      </c>
    </row>
    <row r="28" spans="1:4">
      <c r="A28" s="481" t="s">
        <v>8057</v>
      </c>
      <c r="B28" s="481">
        <v>800</v>
      </c>
      <c r="C28" s="481" t="s">
        <v>7997</v>
      </c>
      <c r="D28" s="481" t="s">
        <v>8058</v>
      </c>
    </row>
    <row r="29" spans="1:4">
      <c r="A29" s="481" t="s">
        <v>8078</v>
      </c>
      <c r="B29" s="481">
        <v>70</v>
      </c>
      <c r="C29" s="481" t="s">
        <v>7997</v>
      </c>
      <c r="D29" s="481" t="s">
        <v>8079</v>
      </c>
    </row>
    <row r="30" spans="1:4">
      <c r="A30" s="481" t="s">
        <v>8097</v>
      </c>
      <c r="B30" s="481">
        <v>200</v>
      </c>
      <c r="C30" s="481" t="s">
        <v>7997</v>
      </c>
      <c r="D30" s="481" t="s">
        <v>8098</v>
      </c>
    </row>
    <row r="31" spans="1:4">
      <c r="A31" s="481" t="s">
        <v>8142</v>
      </c>
      <c r="B31" s="481">
        <v>430</v>
      </c>
      <c r="C31" s="481" t="s">
        <v>7997</v>
      </c>
      <c r="D31" s="481" t="s">
        <v>8143</v>
      </c>
    </row>
    <row r="32" spans="1:4">
      <c r="A32" s="481" t="s">
        <v>8142</v>
      </c>
      <c r="B32" s="481">
        <v>355</v>
      </c>
      <c r="C32" s="481" t="s">
        <v>7997</v>
      </c>
      <c r="D32" s="481" t="s">
        <v>8143</v>
      </c>
    </row>
    <row r="33" spans="1:4">
      <c r="A33" s="481" t="s">
        <v>8155</v>
      </c>
      <c r="B33" s="481">
        <v>140</v>
      </c>
      <c r="C33" s="481" t="s">
        <v>7997</v>
      </c>
      <c r="D33" s="481" t="s">
        <v>8156</v>
      </c>
    </row>
    <row r="34" spans="1:4">
      <c r="A34" s="481" t="s">
        <v>8170</v>
      </c>
      <c r="B34" s="481">
        <v>100</v>
      </c>
      <c r="C34" s="481" t="s">
        <v>7997</v>
      </c>
      <c r="D34" s="481" t="s">
        <v>8156</v>
      </c>
    </row>
    <row r="35" spans="1:4">
      <c r="A35" s="481" t="s">
        <v>8176</v>
      </c>
      <c r="B35" s="481">
        <v>100</v>
      </c>
      <c r="C35" s="481" t="s">
        <v>7997</v>
      </c>
      <c r="D35" s="481" t="s">
        <v>8177</v>
      </c>
    </row>
    <row r="36" spans="1:4">
      <c r="A36" s="481" t="s">
        <v>8187</v>
      </c>
      <c r="B36" s="481">
        <v>100</v>
      </c>
      <c r="C36" s="481" t="s">
        <v>7997</v>
      </c>
      <c r="D36" s="481" t="s">
        <v>8188</v>
      </c>
    </row>
    <row r="37" spans="1:4">
      <c r="A37" s="481" t="s">
        <v>8193</v>
      </c>
      <c r="B37" s="481">
        <v>285</v>
      </c>
      <c r="C37" s="481" t="s">
        <v>7997</v>
      </c>
      <c r="D37" s="481" t="s">
        <v>8195</v>
      </c>
    </row>
    <row r="38" spans="1:4">
      <c r="A38" s="481" t="s">
        <v>8193</v>
      </c>
      <c r="B38" s="481">
        <v>300</v>
      </c>
      <c r="C38" s="481" t="s">
        <v>7997</v>
      </c>
      <c r="D38" s="481" t="s">
        <v>8195</v>
      </c>
    </row>
    <row r="39" spans="1:4">
      <c r="A39" s="481" t="s">
        <v>8193</v>
      </c>
      <c r="B39" s="481">
        <v>95</v>
      </c>
      <c r="C39" s="481" t="s">
        <v>7997</v>
      </c>
      <c r="D39" s="481" t="s">
        <v>8196</v>
      </c>
    </row>
    <row r="40" spans="1:4">
      <c r="A40" s="481" t="s">
        <v>8193</v>
      </c>
      <c r="B40" s="481">
        <v>245</v>
      </c>
      <c r="C40" s="481" t="s">
        <v>7997</v>
      </c>
      <c r="D40" s="481" t="s">
        <v>8197</v>
      </c>
    </row>
    <row r="41" spans="1:4">
      <c r="A41" s="481" t="s">
        <v>8210</v>
      </c>
      <c r="B41" s="481">
        <v>48</v>
      </c>
      <c r="C41" s="481" t="s">
        <v>7997</v>
      </c>
      <c r="D41" s="481" t="s">
        <v>8211</v>
      </c>
    </row>
    <row r="42" spans="1:4">
      <c r="A42" s="481" t="s">
        <v>8220</v>
      </c>
      <c r="B42" s="481">
        <v>115</v>
      </c>
      <c r="C42" s="481" t="s">
        <v>7997</v>
      </c>
      <c r="D42" s="481" t="s">
        <v>8221</v>
      </c>
    </row>
    <row r="43" spans="1:4">
      <c r="A43" s="481" t="s">
        <v>8220</v>
      </c>
      <c r="B43" s="481">
        <v>135</v>
      </c>
      <c r="C43" s="481" t="s">
        <v>7997</v>
      </c>
      <c r="D43" s="481" t="s">
        <v>8221</v>
      </c>
    </row>
    <row r="44" spans="1:4">
      <c r="A44" s="481" t="s">
        <v>8231</v>
      </c>
      <c r="B44" s="481">
        <v>250</v>
      </c>
      <c r="C44" s="481" t="s">
        <v>7997</v>
      </c>
      <c r="D44" s="481" t="s">
        <v>8232</v>
      </c>
    </row>
    <row r="45" spans="1:4">
      <c r="A45" s="481" t="s">
        <v>8231</v>
      </c>
      <c r="B45" s="481">
        <v>255</v>
      </c>
      <c r="C45" s="481" t="s">
        <v>7997</v>
      </c>
      <c r="D45" s="481" t="s">
        <v>8232</v>
      </c>
    </row>
    <row r="46" spans="1:4" s="569" customFormat="1">
      <c r="A46" s="570"/>
      <c r="B46" s="570">
        <f>SUM(B2:B45)</f>
        <v>9468</v>
      </c>
      <c r="C46" s="570"/>
      <c r="D46" s="570"/>
    </row>
    <row r="47" spans="1:4">
      <c r="A47" s="481" t="s">
        <v>7977</v>
      </c>
      <c r="B47" s="481">
        <v>1205</v>
      </c>
      <c r="C47" s="481" t="s">
        <v>7157</v>
      </c>
      <c r="D47" s="481" t="s">
        <v>7979</v>
      </c>
    </row>
    <row r="48" spans="1:4">
      <c r="A48" s="481" t="s">
        <v>8000</v>
      </c>
      <c r="B48" s="481">
        <v>1205</v>
      </c>
      <c r="C48" s="481" t="s">
        <v>8001</v>
      </c>
      <c r="D48" s="481" t="s">
        <v>8335</v>
      </c>
    </row>
    <row r="49" spans="1:4">
      <c r="A49" s="481" t="s">
        <v>4795</v>
      </c>
      <c r="B49" s="481">
        <v>1205</v>
      </c>
      <c r="C49" s="481" t="s">
        <v>8001</v>
      </c>
      <c r="D49" s="481" t="s">
        <v>8019</v>
      </c>
    </row>
    <row r="50" spans="1:4">
      <c r="A50" s="481" t="s">
        <v>8050</v>
      </c>
      <c r="B50" s="481">
        <v>1205</v>
      </c>
      <c r="C50" s="481" t="s">
        <v>8001</v>
      </c>
      <c r="D50" s="481" t="s">
        <v>8051</v>
      </c>
    </row>
    <row r="51" spans="1:4">
      <c r="A51" s="481" t="s">
        <v>8076</v>
      </c>
      <c r="B51" s="481">
        <v>1205</v>
      </c>
      <c r="C51" s="481" t="s">
        <v>8001</v>
      </c>
      <c r="D51" s="481" t="s">
        <v>8077</v>
      </c>
    </row>
    <row r="52" spans="1:4">
      <c r="A52" s="481" t="s">
        <v>8107</v>
      </c>
      <c r="B52" s="481">
        <v>1205</v>
      </c>
      <c r="C52" s="481" t="s">
        <v>8001</v>
      </c>
      <c r="D52" s="481" t="s">
        <v>8336</v>
      </c>
    </row>
    <row r="53" spans="1:4">
      <c r="A53" s="481" t="s">
        <v>8124</v>
      </c>
      <c r="B53" s="481">
        <v>1205</v>
      </c>
      <c r="C53" s="481" t="s">
        <v>8001</v>
      </c>
      <c r="D53" s="481" t="s">
        <v>8125</v>
      </c>
    </row>
    <row r="54" spans="1:4">
      <c r="A54" s="481" t="s">
        <v>8148</v>
      </c>
      <c r="B54" s="481">
        <v>1458</v>
      </c>
      <c r="C54" s="481" t="s">
        <v>8001</v>
      </c>
      <c r="D54" s="481" t="s">
        <v>8150</v>
      </c>
    </row>
    <row r="55" spans="1:4">
      <c r="A55" s="481" t="s">
        <v>8182</v>
      </c>
      <c r="B55" s="481">
        <v>1458</v>
      </c>
      <c r="C55" s="481" t="s">
        <v>8001</v>
      </c>
      <c r="D55" s="481" t="s">
        <v>8185</v>
      </c>
    </row>
    <row r="56" spans="1:4">
      <c r="A56" s="481" t="s">
        <v>8198</v>
      </c>
      <c r="B56" s="481">
        <v>1458</v>
      </c>
      <c r="C56" s="481" t="s">
        <v>8001</v>
      </c>
      <c r="D56" s="481" t="s">
        <v>8199</v>
      </c>
    </row>
    <row r="57" spans="1:4">
      <c r="A57" s="481" t="s">
        <v>8219</v>
      </c>
      <c r="B57" s="481">
        <v>1458</v>
      </c>
      <c r="C57" s="481" t="s">
        <v>8001</v>
      </c>
      <c r="D57" s="481" t="s">
        <v>8337</v>
      </c>
    </row>
    <row r="58" spans="1:4">
      <c r="A58" s="481" t="s">
        <v>8233</v>
      </c>
      <c r="B58" s="481">
        <v>1458</v>
      </c>
      <c r="C58" s="481" t="s">
        <v>8001</v>
      </c>
      <c r="D58" s="481" t="s">
        <v>8235</v>
      </c>
    </row>
    <row r="59" spans="1:4" s="569" customFormat="1">
      <c r="A59" s="570"/>
      <c r="B59" s="570">
        <f>SUM(B47:B58)</f>
        <v>15725</v>
      </c>
      <c r="C59" s="570"/>
      <c r="D59" s="570"/>
    </row>
    <row r="60" spans="1:4">
      <c r="A60" s="481" t="s">
        <v>7977</v>
      </c>
      <c r="B60" s="481">
        <v>210</v>
      </c>
      <c r="C60" s="481" t="s">
        <v>7179</v>
      </c>
      <c r="D60" s="481" t="s">
        <v>7978</v>
      </c>
    </row>
    <row r="61" spans="1:4">
      <c r="A61" s="481" t="s">
        <v>8028</v>
      </c>
      <c r="B61" s="481">
        <v>178</v>
      </c>
      <c r="C61" s="481" t="s">
        <v>8032</v>
      </c>
      <c r="D61" s="481" t="s">
        <v>8033</v>
      </c>
    </row>
    <row r="62" spans="1:4">
      <c r="A62" s="481" t="s">
        <v>8083</v>
      </c>
      <c r="B62" s="481">
        <v>199</v>
      </c>
      <c r="C62" s="481" t="s">
        <v>8032</v>
      </c>
      <c r="D62" s="481" t="s">
        <v>8096</v>
      </c>
    </row>
    <row r="63" spans="1:4">
      <c r="A63" s="481" t="s">
        <v>8127</v>
      </c>
      <c r="B63" s="481">
        <v>189</v>
      </c>
      <c r="C63" s="481" t="s">
        <v>8032</v>
      </c>
      <c r="D63" s="481" t="s">
        <v>8128</v>
      </c>
    </row>
    <row r="64" spans="1:4">
      <c r="A64" s="481" t="s">
        <v>8180</v>
      </c>
      <c r="B64" s="481">
        <v>199</v>
      </c>
      <c r="C64" s="481" t="s">
        <v>8032</v>
      </c>
      <c r="D64" s="481" t="s">
        <v>8181</v>
      </c>
    </row>
    <row r="65" spans="1:4">
      <c r="A65" s="481" t="s">
        <v>8217</v>
      </c>
      <c r="B65" s="481">
        <v>199</v>
      </c>
      <c r="C65" s="481" t="s">
        <v>8032</v>
      </c>
      <c r="D65" s="481" t="s">
        <v>8218</v>
      </c>
    </row>
    <row r="66" spans="1:4" s="569" customFormat="1">
      <c r="A66" s="570"/>
      <c r="B66" s="570">
        <f>SUM(B60:B65)</f>
        <v>1174</v>
      </c>
      <c r="C66" s="570"/>
      <c r="D66" s="570"/>
    </row>
    <row r="67" spans="1:4">
      <c r="A67" s="481" t="s">
        <v>4795</v>
      </c>
      <c r="B67" s="481">
        <v>100</v>
      </c>
      <c r="C67" s="481" t="s">
        <v>8017</v>
      </c>
      <c r="D67" s="481" t="s">
        <v>8018</v>
      </c>
    </row>
    <row r="68" spans="1:4">
      <c r="A68" s="481" t="s">
        <v>4800</v>
      </c>
      <c r="B68" s="481">
        <v>299</v>
      </c>
      <c r="C68" s="481" t="s">
        <v>8017</v>
      </c>
      <c r="D68" s="481" t="s">
        <v>8018</v>
      </c>
    </row>
    <row r="69" spans="1:4">
      <c r="A69" s="481" t="s">
        <v>5455</v>
      </c>
      <c r="B69" s="481">
        <v>70</v>
      </c>
      <c r="C69" s="481" t="s">
        <v>8017</v>
      </c>
      <c r="D69" s="481" t="s">
        <v>8080</v>
      </c>
    </row>
    <row r="70" spans="1:4">
      <c r="A70" s="481" t="s">
        <v>8191</v>
      </c>
      <c r="B70" s="481">
        <v>280</v>
      </c>
      <c r="C70" s="481" t="s">
        <v>8017</v>
      </c>
      <c r="D70" s="481" t="s">
        <v>8192</v>
      </c>
    </row>
    <row r="71" spans="1:4" s="569" customFormat="1">
      <c r="A71" s="570"/>
      <c r="B71" s="570">
        <f>SUM(B67:B70)</f>
        <v>749</v>
      </c>
      <c r="C71" s="570"/>
      <c r="D71" s="570"/>
    </row>
    <row r="72" spans="1:4">
      <c r="A72" s="481" t="s">
        <v>7991</v>
      </c>
      <c r="B72" s="481">
        <v>164</v>
      </c>
      <c r="C72" s="481" t="s">
        <v>7993</v>
      </c>
      <c r="D72" s="481" t="s">
        <v>7994</v>
      </c>
    </row>
    <row r="73" spans="1:4">
      <c r="A73" s="481" t="s">
        <v>7995</v>
      </c>
      <c r="B73" s="481">
        <v>18</v>
      </c>
      <c r="C73" s="481" t="s">
        <v>7993</v>
      </c>
      <c r="D73" s="481" t="s">
        <v>7996</v>
      </c>
    </row>
    <row r="74" spans="1:4">
      <c r="A74" s="481" t="s">
        <v>8048</v>
      </c>
      <c r="B74" s="481">
        <v>18</v>
      </c>
      <c r="C74" s="481" t="s">
        <v>7993</v>
      </c>
      <c r="D74" s="481" t="s">
        <v>8049</v>
      </c>
    </row>
    <row r="75" spans="1:4">
      <c r="A75" s="481" t="s">
        <v>8066</v>
      </c>
      <c r="B75" s="481">
        <v>84</v>
      </c>
      <c r="C75" s="481" t="s">
        <v>7993</v>
      </c>
      <c r="D75" s="481" t="s">
        <v>8068</v>
      </c>
    </row>
    <row r="76" spans="1:4">
      <c r="A76" s="481" t="s">
        <v>8083</v>
      </c>
      <c r="B76" s="481">
        <v>32</v>
      </c>
      <c r="C76" s="481" t="s">
        <v>7993</v>
      </c>
      <c r="D76" s="481" t="s">
        <v>8095</v>
      </c>
    </row>
    <row r="77" spans="1:4">
      <c r="A77" s="481" t="s">
        <v>8108</v>
      </c>
      <c r="B77" s="481">
        <v>18</v>
      </c>
      <c r="C77" s="481" t="s">
        <v>7993</v>
      </c>
      <c r="D77" s="481" t="s">
        <v>8109</v>
      </c>
    </row>
    <row r="78" spans="1:4">
      <c r="A78" s="481" t="s">
        <v>8126</v>
      </c>
      <c r="B78" s="481">
        <v>169</v>
      </c>
      <c r="C78" s="481" t="s">
        <v>7993</v>
      </c>
      <c r="D78" s="481" t="s">
        <v>7994</v>
      </c>
    </row>
    <row r="79" spans="1:4">
      <c r="A79" s="481" t="s">
        <v>8193</v>
      </c>
      <c r="B79" s="481">
        <v>18</v>
      </c>
      <c r="C79" s="481" t="s">
        <v>7993</v>
      </c>
      <c r="D79" s="481" t="s">
        <v>8194</v>
      </c>
    </row>
    <row r="80" spans="1:4">
      <c r="A80" s="481" t="s">
        <v>8148</v>
      </c>
      <c r="B80" s="481">
        <v>50</v>
      </c>
      <c r="C80" s="481" t="s">
        <v>7993</v>
      </c>
      <c r="D80" s="481" t="s">
        <v>8149</v>
      </c>
    </row>
    <row r="81" spans="1:4" s="569" customFormat="1">
      <c r="A81" s="570"/>
      <c r="B81" s="570">
        <f>SUM(B72:B80)</f>
        <v>571</v>
      </c>
      <c r="C81" s="570"/>
      <c r="D81" s="570"/>
    </row>
    <row r="82" spans="1:4">
      <c r="A82" s="481" t="s">
        <v>7983</v>
      </c>
      <c r="B82" s="481">
        <v>150</v>
      </c>
      <c r="C82" s="481" t="s">
        <v>7146</v>
      </c>
      <c r="D82" s="481" t="s">
        <v>7985</v>
      </c>
    </row>
    <row r="83" spans="1:4">
      <c r="A83" s="481" t="s">
        <v>5335</v>
      </c>
      <c r="B83" s="481">
        <v>80</v>
      </c>
      <c r="C83" s="481" t="s">
        <v>8024</v>
      </c>
      <c r="D83" s="481" t="s">
        <v>8025</v>
      </c>
    </row>
    <row r="84" spans="1:4">
      <c r="A84" s="481" t="s">
        <v>8122</v>
      </c>
      <c r="B84" s="481">
        <v>28</v>
      </c>
      <c r="C84" s="481" t="s">
        <v>8024</v>
      </c>
      <c r="D84" s="481" t="s">
        <v>8123</v>
      </c>
    </row>
    <row r="85" spans="1:4">
      <c r="A85" s="481" t="s">
        <v>8127</v>
      </c>
      <c r="B85" s="481">
        <v>352</v>
      </c>
      <c r="C85" s="481" t="s">
        <v>8024</v>
      </c>
      <c r="D85" s="481" t="s">
        <v>8130</v>
      </c>
    </row>
    <row r="86" spans="1:4" s="569" customFormat="1">
      <c r="A86" s="570"/>
      <c r="B86" s="570">
        <f>SUM(B82:B85)</f>
        <v>610</v>
      </c>
      <c r="C86" s="570"/>
      <c r="D86" s="570"/>
    </row>
    <row r="87" spans="1:4">
      <c r="A87" s="481" t="s">
        <v>7963</v>
      </c>
      <c r="B87" s="481">
        <v>35</v>
      </c>
      <c r="C87" s="481" t="s">
        <v>7150</v>
      </c>
      <c r="D87" s="481" t="s">
        <v>7964</v>
      </c>
    </row>
    <row r="88" spans="1:4">
      <c r="A88" s="481" t="s">
        <v>7968</v>
      </c>
      <c r="B88" s="481">
        <v>500</v>
      </c>
      <c r="C88" s="481" t="s">
        <v>7150</v>
      </c>
      <c r="D88" s="481" t="s">
        <v>7980</v>
      </c>
    </row>
    <row r="89" spans="1:4">
      <c r="A89" s="481" t="s">
        <v>7986</v>
      </c>
      <c r="B89" s="481">
        <v>35</v>
      </c>
      <c r="C89" s="481" t="s">
        <v>7988</v>
      </c>
      <c r="D89" s="481" t="s">
        <v>7989</v>
      </c>
    </row>
    <row r="90" spans="1:4">
      <c r="A90" s="481" t="s">
        <v>7986</v>
      </c>
      <c r="B90" s="481">
        <v>214</v>
      </c>
      <c r="C90" s="481" t="s">
        <v>7988</v>
      </c>
      <c r="D90" s="481" t="s">
        <v>7990</v>
      </c>
    </row>
    <row r="91" spans="1:4">
      <c r="A91" s="481" t="s">
        <v>7991</v>
      </c>
      <c r="B91" s="481">
        <v>82</v>
      </c>
      <c r="C91" s="481" t="s">
        <v>7988</v>
      </c>
      <c r="D91" s="481" t="s">
        <v>7992</v>
      </c>
    </row>
    <row r="92" spans="1:4">
      <c r="A92" s="481" t="s">
        <v>8003</v>
      </c>
      <c r="B92" s="481">
        <v>70</v>
      </c>
      <c r="C92" s="481" t="s">
        <v>7988</v>
      </c>
      <c r="D92" s="481" t="s">
        <v>8004</v>
      </c>
    </row>
    <row r="93" spans="1:4">
      <c r="A93" s="481" t="s">
        <v>8007</v>
      </c>
      <c r="B93" s="481">
        <v>2</v>
      </c>
      <c r="C93" s="481" t="s">
        <v>7988</v>
      </c>
      <c r="D93" s="481" t="s">
        <v>8009</v>
      </c>
    </row>
    <row r="94" spans="1:4">
      <c r="A94" s="481" t="s">
        <v>8020</v>
      </c>
      <c r="B94" s="481">
        <v>52</v>
      </c>
      <c r="C94" s="481" t="s">
        <v>7988</v>
      </c>
      <c r="D94" s="481" t="s">
        <v>8021</v>
      </c>
    </row>
    <row r="95" spans="1:4">
      <c r="A95" s="481" t="s">
        <v>8066</v>
      </c>
      <c r="B95" s="481">
        <v>100</v>
      </c>
      <c r="C95" s="481" t="s">
        <v>7988</v>
      </c>
      <c r="D95" s="481" t="s">
        <v>8067</v>
      </c>
    </row>
    <row r="96" spans="1:4">
      <c r="A96" s="481" t="s">
        <v>5372</v>
      </c>
      <c r="B96" s="481">
        <v>35</v>
      </c>
      <c r="C96" s="481" t="s">
        <v>7988</v>
      </c>
      <c r="D96" s="481" t="s">
        <v>8075</v>
      </c>
    </row>
    <row r="97" spans="1:4">
      <c r="A97" s="481" t="s">
        <v>8111</v>
      </c>
      <c r="B97" s="481">
        <v>25</v>
      </c>
      <c r="C97" s="481" t="s">
        <v>7988</v>
      </c>
      <c r="D97" s="481" t="s">
        <v>8112</v>
      </c>
    </row>
    <row r="98" spans="1:4">
      <c r="A98" s="481" t="s">
        <v>8127</v>
      </c>
      <c r="B98" s="481">
        <v>535</v>
      </c>
      <c r="C98" s="481" t="s">
        <v>7988</v>
      </c>
      <c r="D98" s="481" t="s">
        <v>8129</v>
      </c>
    </row>
    <row r="99" spans="1:4">
      <c r="A99" s="481" t="s">
        <v>8133</v>
      </c>
      <c r="B99" s="481">
        <v>196</v>
      </c>
      <c r="C99" s="481" t="s">
        <v>7988</v>
      </c>
      <c r="D99" s="481" t="s">
        <v>8134</v>
      </c>
    </row>
    <row r="100" spans="1:4">
      <c r="A100" s="481" t="s">
        <v>8137</v>
      </c>
      <c r="B100" s="481">
        <v>28</v>
      </c>
      <c r="C100" s="481" t="s">
        <v>7988</v>
      </c>
      <c r="D100" s="481" t="s">
        <v>8141</v>
      </c>
    </row>
    <row r="101" spans="1:4">
      <c r="A101" s="481" t="s">
        <v>8144</v>
      </c>
      <c r="B101" s="481">
        <v>28</v>
      </c>
      <c r="C101" s="481" t="s">
        <v>7988</v>
      </c>
      <c r="D101" s="481" t="s">
        <v>8145</v>
      </c>
    </row>
    <row r="102" spans="1:4">
      <c r="A102" s="481" t="s">
        <v>8146</v>
      </c>
      <c r="B102" s="481">
        <v>121</v>
      </c>
      <c r="C102" s="481" t="s">
        <v>7988</v>
      </c>
      <c r="D102" s="481" t="s">
        <v>8147</v>
      </c>
    </row>
    <row r="103" spans="1:4">
      <c r="A103" s="481" t="s">
        <v>8151</v>
      </c>
      <c r="B103" s="481">
        <v>28</v>
      </c>
      <c r="C103" s="481" t="s">
        <v>7988</v>
      </c>
      <c r="D103" s="481" t="s">
        <v>8152</v>
      </c>
    </row>
    <row r="104" spans="1:4">
      <c r="A104" s="481" t="s">
        <v>8165</v>
      </c>
      <c r="B104" s="481">
        <v>60</v>
      </c>
      <c r="C104" s="481" t="s">
        <v>7988</v>
      </c>
      <c r="D104" s="481" t="s">
        <v>8166</v>
      </c>
    </row>
    <row r="105" spans="1:4">
      <c r="A105" s="481" t="s">
        <v>8172</v>
      </c>
      <c r="B105" s="481">
        <v>44</v>
      </c>
      <c r="C105" s="481" t="s">
        <v>7988</v>
      </c>
      <c r="D105" s="481" t="s">
        <v>8173</v>
      </c>
    </row>
    <row r="106" spans="1:4">
      <c r="A106" s="481" t="s">
        <v>8174</v>
      </c>
      <c r="B106" s="481">
        <v>28</v>
      </c>
      <c r="C106" s="481" t="s">
        <v>7988</v>
      </c>
      <c r="D106" s="481" t="s">
        <v>8175</v>
      </c>
    </row>
    <row r="107" spans="1:4">
      <c r="A107" s="481" t="s">
        <v>8182</v>
      </c>
      <c r="B107" s="481">
        <v>28</v>
      </c>
      <c r="C107" s="481" t="s">
        <v>7988</v>
      </c>
      <c r="D107" s="481" t="s">
        <v>8186</v>
      </c>
    </row>
    <row r="108" spans="1:4">
      <c r="A108" s="481" t="s">
        <v>8200</v>
      </c>
      <c r="B108" s="481">
        <v>92</v>
      </c>
      <c r="C108" s="481" t="s">
        <v>7988</v>
      </c>
      <c r="D108" s="481" t="s">
        <v>8201</v>
      </c>
    </row>
    <row r="109" spans="1:4">
      <c r="A109" s="481" t="s">
        <v>8200</v>
      </c>
      <c r="B109" s="481">
        <v>84</v>
      </c>
      <c r="C109" s="481" t="s">
        <v>7988</v>
      </c>
      <c r="D109" s="481" t="s">
        <v>8202</v>
      </c>
    </row>
    <row r="110" spans="1:4">
      <c r="A110" s="481" t="s">
        <v>8215</v>
      </c>
      <c r="B110" s="481">
        <v>476</v>
      </c>
      <c r="C110" s="481" t="s">
        <v>7988</v>
      </c>
      <c r="D110" s="481" t="s">
        <v>8216</v>
      </c>
    </row>
    <row r="111" spans="1:4">
      <c r="A111" s="481" t="s">
        <v>8233</v>
      </c>
      <c r="B111" s="481">
        <v>35</v>
      </c>
      <c r="C111" s="481" t="s">
        <v>7988</v>
      </c>
      <c r="D111" s="481" t="s">
        <v>8234</v>
      </c>
    </row>
    <row r="112" spans="1:4" s="569" customFormat="1">
      <c r="A112" s="570"/>
      <c r="B112" s="570">
        <f>SUM(B87:B111)</f>
        <v>2933</v>
      </c>
      <c r="C112" s="570"/>
      <c r="D112" s="570"/>
    </row>
    <row r="113" spans="1:8" s="569" customFormat="1">
      <c r="A113" s="570"/>
      <c r="B113" s="570"/>
      <c r="C113" s="570"/>
      <c r="D113" s="570"/>
    </row>
    <row r="114" spans="1:8">
      <c r="A114" s="482" t="s">
        <v>7986</v>
      </c>
      <c r="B114" s="482">
        <v>1480</v>
      </c>
      <c r="C114" s="634"/>
      <c r="D114" s="482" t="s">
        <v>7987</v>
      </c>
      <c r="E114" s="490"/>
    </row>
    <row r="115" spans="1:8">
      <c r="A115" s="482"/>
      <c r="B115" s="482"/>
      <c r="C115" s="635"/>
      <c r="D115" s="482"/>
      <c r="E115" s="490"/>
    </row>
    <row r="116" spans="1:8">
      <c r="A116" s="482"/>
      <c r="B116" s="482"/>
      <c r="C116" s="635"/>
      <c r="D116" s="482"/>
      <c r="E116" s="490"/>
    </row>
    <row r="117" spans="1:8" s="485" customFormat="1">
      <c r="B117" s="486"/>
    </row>
    <row r="118" spans="1:8" s="485" customFormat="1">
      <c r="B118" s="486"/>
    </row>
    <row r="119" spans="1:8">
      <c r="A119" s="483" t="s">
        <v>4425</v>
      </c>
      <c r="B119" s="483" t="s">
        <v>4426</v>
      </c>
      <c r="C119" s="483" t="s">
        <v>4427</v>
      </c>
      <c r="D119" s="483" t="s">
        <v>4428</v>
      </c>
      <c r="E119" s="483" t="s">
        <v>4429</v>
      </c>
      <c r="F119" s="483" t="s">
        <v>4430</v>
      </c>
      <c r="G119" s="483" t="s">
        <v>4431</v>
      </c>
      <c r="H119" s="483" t="s">
        <v>4432</v>
      </c>
    </row>
    <row r="120" spans="1:8" s="487" customFormat="1" ht="6.75" customHeight="1">
      <c r="E120" s="488"/>
      <c r="F120" s="488"/>
    </row>
    <row r="121" spans="1:8">
      <c r="A121" s="483" t="s">
        <v>7959</v>
      </c>
      <c r="C121" s="483">
        <v>17000</v>
      </c>
      <c r="H121" s="483" t="s">
        <v>7960</v>
      </c>
    </row>
    <row r="122" spans="1:8">
      <c r="A122" s="483" t="s">
        <v>7961</v>
      </c>
      <c r="E122" s="329">
        <v>75</v>
      </c>
      <c r="F122" s="329">
        <v>2410</v>
      </c>
      <c r="G122" s="483" t="s">
        <v>7160</v>
      </c>
      <c r="H122" s="483" t="s">
        <v>7962</v>
      </c>
    </row>
    <row r="123" spans="1:8">
      <c r="A123" s="483" t="s">
        <v>7961</v>
      </c>
      <c r="E123" s="329">
        <v>70</v>
      </c>
      <c r="F123" s="329">
        <v>2340</v>
      </c>
      <c r="G123" s="483" t="s">
        <v>7160</v>
      </c>
      <c r="H123" s="483" t="s">
        <v>7962</v>
      </c>
    </row>
    <row r="124" spans="1:8">
      <c r="A124" s="483" t="s">
        <v>7963</v>
      </c>
      <c r="E124" s="329">
        <v>35</v>
      </c>
      <c r="F124" s="329">
        <v>2305</v>
      </c>
      <c r="G124" s="483" t="s">
        <v>7150</v>
      </c>
      <c r="H124" s="483" t="s">
        <v>7964</v>
      </c>
    </row>
    <row r="125" spans="1:8">
      <c r="A125" s="483" t="s">
        <v>7963</v>
      </c>
      <c r="C125" s="483">
        <v>25318</v>
      </c>
      <c r="H125" s="483" t="s">
        <v>7965</v>
      </c>
    </row>
    <row r="126" spans="1:8">
      <c r="A126" s="483" t="s">
        <v>7963</v>
      </c>
      <c r="C126" s="483">
        <v>9000</v>
      </c>
      <c r="H126" s="483" t="s">
        <v>7966</v>
      </c>
    </row>
    <row r="127" spans="1:8">
      <c r="A127" s="483" t="s">
        <v>7967</v>
      </c>
      <c r="C127" s="329">
        <v>32326</v>
      </c>
      <c r="H127" s="483" t="s">
        <v>7966</v>
      </c>
    </row>
    <row r="128" spans="1:8">
      <c r="A128" s="483" t="s">
        <v>7968</v>
      </c>
      <c r="C128" s="329">
        <v>20000</v>
      </c>
      <c r="H128" s="483" t="s">
        <v>7969</v>
      </c>
    </row>
    <row r="129" spans="1:8">
      <c r="A129" s="483" t="s">
        <v>7963</v>
      </c>
      <c r="C129" s="483">
        <v>36000</v>
      </c>
      <c r="H129" s="483" t="s">
        <v>7970</v>
      </c>
    </row>
    <row r="130" spans="1:8">
      <c r="A130" s="483" t="s">
        <v>7963</v>
      </c>
      <c r="C130" s="483">
        <v>9821</v>
      </c>
      <c r="H130" s="483" t="s">
        <v>7971</v>
      </c>
    </row>
    <row r="131" spans="1:8">
      <c r="A131" s="483" t="s">
        <v>7963</v>
      </c>
      <c r="C131" s="483">
        <v>20696</v>
      </c>
      <c r="H131" s="483" t="s">
        <v>7972</v>
      </c>
    </row>
    <row r="132" spans="1:8">
      <c r="A132" s="483" t="s">
        <v>7973</v>
      </c>
      <c r="C132" s="483">
        <v>20000</v>
      </c>
      <c r="E132" s="329"/>
      <c r="F132" s="329"/>
      <c r="H132" s="490" t="s">
        <v>7974</v>
      </c>
    </row>
    <row r="133" spans="1:8">
      <c r="A133" s="483" t="s">
        <v>7973</v>
      </c>
      <c r="C133" s="483">
        <v>25318</v>
      </c>
      <c r="E133" s="329"/>
      <c r="F133" s="329"/>
      <c r="H133" s="483" t="s">
        <v>7975</v>
      </c>
    </row>
    <row r="134" spans="1:8">
      <c r="A134" s="483" t="s">
        <v>7976</v>
      </c>
      <c r="C134" s="483">
        <v>1900</v>
      </c>
      <c r="E134" s="329"/>
      <c r="F134" s="329"/>
      <c r="H134" s="483" t="s">
        <v>7975</v>
      </c>
    </row>
    <row r="135" spans="1:8">
      <c r="A135" s="483" t="s">
        <v>7977</v>
      </c>
      <c r="E135" s="329">
        <v>210</v>
      </c>
      <c r="F135" s="329">
        <v>2095</v>
      </c>
      <c r="G135" s="329" t="s">
        <v>7179</v>
      </c>
      <c r="H135" s="483" t="s">
        <v>7978</v>
      </c>
    </row>
    <row r="136" spans="1:8">
      <c r="A136" s="483" t="s">
        <v>7977</v>
      </c>
      <c r="E136" s="329">
        <v>1205</v>
      </c>
      <c r="F136" s="329">
        <v>890</v>
      </c>
      <c r="G136" s="483" t="s">
        <v>7157</v>
      </c>
      <c r="H136" s="483" t="s">
        <v>7979</v>
      </c>
    </row>
    <row r="137" spans="1:8">
      <c r="A137" s="483" t="s">
        <v>7968</v>
      </c>
      <c r="D137" s="483">
        <v>5000</v>
      </c>
      <c r="E137" s="329"/>
      <c r="F137" s="329"/>
      <c r="H137" s="483" t="s">
        <v>7172</v>
      </c>
    </row>
    <row r="138" spans="1:8">
      <c r="A138" s="483" t="s">
        <v>7968</v>
      </c>
      <c r="E138" s="483">
        <v>500</v>
      </c>
      <c r="F138" s="329">
        <v>5390</v>
      </c>
      <c r="G138" s="483" t="s">
        <v>7150</v>
      </c>
      <c r="H138" s="483" t="s">
        <v>7980</v>
      </c>
    </row>
    <row r="139" spans="1:8">
      <c r="A139" s="483" t="s">
        <v>7968</v>
      </c>
      <c r="C139" s="483">
        <v>400</v>
      </c>
      <c r="H139" s="483" t="s">
        <v>7981</v>
      </c>
    </row>
    <row r="140" spans="1:8">
      <c r="A140" s="483" t="s">
        <v>7968</v>
      </c>
      <c r="C140" s="483">
        <v>600</v>
      </c>
      <c r="H140" s="483" t="s">
        <v>7982</v>
      </c>
    </row>
    <row r="141" spans="1:8">
      <c r="A141" s="483" t="s">
        <v>7983</v>
      </c>
      <c r="C141" s="329">
        <v>61326</v>
      </c>
      <c r="H141" s="483" t="s">
        <v>7984</v>
      </c>
    </row>
    <row r="142" spans="1:8">
      <c r="A142" s="483" t="s">
        <v>7983</v>
      </c>
      <c r="E142" s="483">
        <v>150</v>
      </c>
      <c r="F142" s="329">
        <v>5240</v>
      </c>
      <c r="G142" s="483" t="s">
        <v>7146</v>
      </c>
      <c r="H142" s="483" t="s">
        <v>7985</v>
      </c>
    </row>
    <row r="143" spans="1:8">
      <c r="A143" s="483" t="s">
        <v>7986</v>
      </c>
      <c r="E143" s="329">
        <v>1480</v>
      </c>
      <c r="F143" s="329">
        <v>3760</v>
      </c>
      <c r="H143" s="483" t="s">
        <v>7987</v>
      </c>
    </row>
    <row r="144" spans="1:8">
      <c r="A144" s="483" t="s">
        <v>7986</v>
      </c>
      <c r="E144" s="483">
        <v>35</v>
      </c>
      <c r="F144" s="329">
        <v>3725</v>
      </c>
      <c r="G144" s="483" t="s">
        <v>7988</v>
      </c>
      <c r="H144" s="483" t="s">
        <v>7989</v>
      </c>
    </row>
    <row r="145" spans="1:8">
      <c r="A145" s="483" t="s">
        <v>7986</v>
      </c>
      <c r="E145" s="329">
        <v>214</v>
      </c>
      <c r="F145" s="329">
        <v>3511</v>
      </c>
      <c r="G145" s="483" t="s">
        <v>7988</v>
      </c>
      <c r="H145" s="483" t="s">
        <v>7990</v>
      </c>
    </row>
    <row r="146" spans="1:8">
      <c r="A146" s="483" t="s">
        <v>7991</v>
      </c>
      <c r="E146" s="483">
        <v>82</v>
      </c>
      <c r="F146" s="329">
        <v>3429</v>
      </c>
      <c r="G146" s="483" t="s">
        <v>7988</v>
      </c>
      <c r="H146" s="483" t="s">
        <v>7992</v>
      </c>
    </row>
    <row r="147" spans="1:8">
      <c r="A147" s="483" t="s">
        <v>7991</v>
      </c>
      <c r="E147" s="483">
        <v>164</v>
      </c>
      <c r="F147" s="329">
        <v>3265</v>
      </c>
      <c r="G147" s="483" t="s">
        <v>7993</v>
      </c>
      <c r="H147" s="483" t="s">
        <v>7994</v>
      </c>
    </row>
    <row r="148" spans="1:8">
      <c r="A148" s="483" t="s">
        <v>7995</v>
      </c>
      <c r="E148" s="329">
        <v>18</v>
      </c>
      <c r="F148" s="329">
        <v>3247</v>
      </c>
      <c r="G148" s="483" t="s">
        <v>7993</v>
      </c>
      <c r="H148" s="483" t="s">
        <v>7996</v>
      </c>
    </row>
    <row r="149" spans="1:8">
      <c r="A149" s="483" t="s">
        <v>7995</v>
      </c>
      <c r="E149" s="483">
        <v>100</v>
      </c>
      <c r="F149" s="329">
        <v>3147</v>
      </c>
      <c r="G149" s="483" t="s">
        <v>7997</v>
      </c>
      <c r="H149" s="483" t="s">
        <v>7998</v>
      </c>
    </row>
    <row r="150" spans="1:8">
      <c r="A150" s="483" t="s">
        <v>4793</v>
      </c>
      <c r="E150" s="329">
        <v>185</v>
      </c>
      <c r="F150" s="329">
        <v>2962</v>
      </c>
      <c r="G150" s="483" t="s">
        <v>7997</v>
      </c>
      <c r="H150" s="483" t="s">
        <v>7999</v>
      </c>
    </row>
    <row r="151" spans="1:8">
      <c r="A151" s="483" t="s">
        <v>4793</v>
      </c>
      <c r="E151" s="329">
        <v>185</v>
      </c>
      <c r="F151" s="329">
        <v>2777</v>
      </c>
      <c r="G151" s="483" t="s">
        <v>7997</v>
      </c>
      <c r="H151" s="483" t="s">
        <v>7999</v>
      </c>
    </row>
    <row r="152" spans="1:8">
      <c r="A152" s="483" t="s">
        <v>8000</v>
      </c>
      <c r="E152" s="329">
        <v>1205</v>
      </c>
      <c r="F152" s="329">
        <v>1572</v>
      </c>
      <c r="G152" s="483" t="s">
        <v>8001</v>
      </c>
      <c r="H152" s="483" t="s">
        <v>8002</v>
      </c>
    </row>
    <row r="153" spans="1:8">
      <c r="A153" s="483" t="s">
        <v>8003</v>
      </c>
      <c r="E153" s="483">
        <v>70</v>
      </c>
      <c r="F153" s="329">
        <v>1502</v>
      </c>
      <c r="G153" s="483" t="s">
        <v>7988</v>
      </c>
      <c r="H153" s="483" t="s">
        <v>8004</v>
      </c>
    </row>
    <row r="154" spans="1:8">
      <c r="A154" s="483" t="s">
        <v>8005</v>
      </c>
      <c r="E154" s="329">
        <v>225</v>
      </c>
      <c r="F154" s="329">
        <v>1277</v>
      </c>
      <c r="G154" s="483" t="s">
        <v>7997</v>
      </c>
      <c r="H154" s="483" t="s">
        <v>8006</v>
      </c>
    </row>
    <row r="155" spans="1:8">
      <c r="A155" s="483" t="s">
        <v>8005</v>
      </c>
      <c r="E155" s="329">
        <v>235</v>
      </c>
      <c r="F155" s="329">
        <v>1042</v>
      </c>
      <c r="G155" s="483" t="s">
        <v>7997</v>
      </c>
      <c r="H155" s="483" t="s">
        <v>8006</v>
      </c>
    </row>
    <row r="156" spans="1:8">
      <c r="A156" s="483" t="s">
        <v>8007</v>
      </c>
      <c r="E156" s="329">
        <v>235</v>
      </c>
      <c r="F156" s="329">
        <v>807</v>
      </c>
      <c r="G156" s="483" t="s">
        <v>7997</v>
      </c>
      <c r="H156" s="483" t="s">
        <v>8008</v>
      </c>
    </row>
    <row r="157" spans="1:8">
      <c r="A157" s="483" t="s">
        <v>8007</v>
      </c>
      <c r="E157" s="329">
        <v>320</v>
      </c>
      <c r="F157" s="329">
        <v>487</v>
      </c>
      <c r="G157" s="483" t="s">
        <v>7997</v>
      </c>
      <c r="H157" s="483" t="s">
        <v>8008</v>
      </c>
    </row>
    <row r="158" spans="1:8">
      <c r="A158" s="483" t="s">
        <v>8007</v>
      </c>
      <c r="E158" s="483">
        <v>2</v>
      </c>
      <c r="F158" s="329">
        <v>485</v>
      </c>
      <c r="G158" s="483" t="s">
        <v>7988</v>
      </c>
      <c r="H158" s="483" t="s">
        <v>8009</v>
      </c>
    </row>
    <row r="159" spans="1:8">
      <c r="A159" s="483" t="s">
        <v>8007</v>
      </c>
      <c r="C159" s="483">
        <v>10158</v>
      </c>
      <c r="H159" s="483" t="s">
        <v>8010</v>
      </c>
    </row>
    <row r="160" spans="1:8">
      <c r="A160" s="483" t="s">
        <v>8011</v>
      </c>
      <c r="C160" s="483">
        <v>14567</v>
      </c>
      <c r="H160" s="483" t="s">
        <v>8012</v>
      </c>
    </row>
    <row r="161" spans="1:8">
      <c r="A161" s="483" t="s">
        <v>8011</v>
      </c>
      <c r="D161" s="483">
        <v>5000</v>
      </c>
      <c r="E161" s="329"/>
      <c r="F161" s="329">
        <v>5485</v>
      </c>
      <c r="H161" s="483" t="s">
        <v>8013</v>
      </c>
    </row>
    <row r="162" spans="1:8">
      <c r="A162" s="483" t="s">
        <v>8014</v>
      </c>
      <c r="E162" s="329">
        <v>225</v>
      </c>
      <c r="F162" s="329">
        <v>5260</v>
      </c>
      <c r="G162" s="483" t="s">
        <v>7997</v>
      </c>
      <c r="H162" s="483" t="s">
        <v>8006</v>
      </c>
    </row>
    <row r="163" spans="1:8">
      <c r="A163" s="483" t="s">
        <v>8014</v>
      </c>
      <c r="E163" s="329">
        <v>235</v>
      </c>
      <c r="F163" s="329">
        <v>5025</v>
      </c>
      <c r="G163" s="483" t="s">
        <v>7997</v>
      </c>
      <c r="H163" s="483" t="s">
        <v>8006</v>
      </c>
    </row>
    <row r="164" spans="1:8" ht="33">
      <c r="A164" s="483" t="s">
        <v>8015</v>
      </c>
      <c r="C164" s="483">
        <v>30000</v>
      </c>
      <c r="E164" s="329"/>
      <c r="F164" s="329"/>
      <c r="H164" s="489" t="s">
        <v>8016</v>
      </c>
    </row>
    <row r="165" spans="1:8">
      <c r="A165" s="483" t="s">
        <v>4795</v>
      </c>
      <c r="E165" s="329">
        <v>100</v>
      </c>
      <c r="F165" s="329">
        <v>4925</v>
      </c>
      <c r="G165" s="483" t="s">
        <v>8017</v>
      </c>
      <c r="H165" s="483" t="s">
        <v>8018</v>
      </c>
    </row>
    <row r="166" spans="1:8">
      <c r="A166" s="483" t="s">
        <v>4795</v>
      </c>
      <c r="E166" s="329">
        <v>1205</v>
      </c>
      <c r="F166" s="329">
        <v>3720</v>
      </c>
      <c r="G166" s="483" t="s">
        <v>8001</v>
      </c>
      <c r="H166" s="483" t="s">
        <v>8019</v>
      </c>
    </row>
    <row r="167" spans="1:8">
      <c r="A167" s="483" t="s">
        <v>8020</v>
      </c>
      <c r="E167" s="483">
        <v>52</v>
      </c>
      <c r="F167" s="329">
        <v>3668</v>
      </c>
      <c r="G167" s="483" t="s">
        <v>7988</v>
      </c>
      <c r="H167" s="483" t="s">
        <v>8021</v>
      </c>
    </row>
    <row r="168" spans="1:8">
      <c r="A168" s="483" t="s">
        <v>8022</v>
      </c>
      <c r="E168" s="329">
        <v>85</v>
      </c>
      <c r="F168" s="329">
        <v>3583</v>
      </c>
      <c r="G168" s="483" t="s">
        <v>7997</v>
      </c>
      <c r="H168" s="483" t="s">
        <v>8023</v>
      </c>
    </row>
    <row r="169" spans="1:8">
      <c r="A169" s="483" t="s">
        <v>8022</v>
      </c>
      <c r="E169" s="329">
        <v>85</v>
      </c>
      <c r="F169" s="329">
        <v>3498</v>
      </c>
      <c r="G169" s="483" t="s">
        <v>7997</v>
      </c>
      <c r="H169" s="483" t="s">
        <v>8023</v>
      </c>
    </row>
    <row r="170" spans="1:8">
      <c r="A170" s="483" t="s">
        <v>5335</v>
      </c>
      <c r="E170" s="329">
        <v>80</v>
      </c>
      <c r="F170" s="329">
        <v>3418</v>
      </c>
      <c r="G170" s="483" t="s">
        <v>8024</v>
      </c>
      <c r="H170" s="483" t="s">
        <v>8025</v>
      </c>
    </row>
    <row r="171" spans="1:8">
      <c r="A171" s="483" t="s">
        <v>8026</v>
      </c>
      <c r="C171" s="483">
        <v>17000</v>
      </c>
      <c r="H171" s="483" t="s">
        <v>8027</v>
      </c>
    </row>
    <row r="172" spans="1:8">
      <c r="A172" s="483" t="s">
        <v>8028</v>
      </c>
      <c r="C172" s="490">
        <v>20000</v>
      </c>
      <c r="H172" s="483" t="s">
        <v>8029</v>
      </c>
    </row>
    <row r="173" spans="1:8">
      <c r="A173" s="483" t="s">
        <v>8028</v>
      </c>
      <c r="C173" s="483">
        <v>27218</v>
      </c>
      <c r="H173" s="483" t="s">
        <v>8030</v>
      </c>
    </row>
    <row r="174" spans="1:8">
      <c r="A174" s="483" t="s">
        <v>8028</v>
      </c>
      <c r="C174" s="483">
        <v>30800</v>
      </c>
      <c r="H174" s="483" t="s">
        <v>8031</v>
      </c>
    </row>
    <row r="175" spans="1:8">
      <c r="A175" s="483" t="s">
        <v>8028</v>
      </c>
      <c r="E175" s="329">
        <v>178</v>
      </c>
      <c r="F175" s="329">
        <v>3240</v>
      </c>
      <c r="G175" s="329" t="s">
        <v>8032</v>
      </c>
      <c r="H175" s="483" t="s">
        <v>8033</v>
      </c>
    </row>
    <row r="176" spans="1:8">
      <c r="A176" s="483" t="s">
        <v>8034</v>
      </c>
      <c r="E176" s="329">
        <v>80</v>
      </c>
      <c r="F176" s="329">
        <v>3160</v>
      </c>
      <c r="G176" s="483" t="s">
        <v>7997</v>
      </c>
      <c r="H176" s="483" t="s">
        <v>8035</v>
      </c>
    </row>
    <row r="177" spans="1:8">
      <c r="A177" s="483" t="s">
        <v>8034</v>
      </c>
      <c r="E177" s="329">
        <v>80</v>
      </c>
      <c r="F177" s="329">
        <v>3080</v>
      </c>
      <c r="G177" s="483" t="s">
        <v>7997</v>
      </c>
      <c r="H177" s="483" t="s">
        <v>8035</v>
      </c>
    </row>
    <row r="178" spans="1:8">
      <c r="A178" s="483" t="s">
        <v>5380</v>
      </c>
      <c r="E178" s="329">
        <v>1000</v>
      </c>
      <c r="F178" s="329">
        <v>2080</v>
      </c>
      <c r="G178" s="483" t="s">
        <v>7997</v>
      </c>
      <c r="H178" s="483" t="s">
        <v>8036</v>
      </c>
    </row>
    <row r="179" spans="1:8">
      <c r="A179" s="483" t="s">
        <v>8037</v>
      </c>
      <c r="C179" s="490">
        <v>11326</v>
      </c>
      <c r="H179" s="483" t="s">
        <v>8038</v>
      </c>
    </row>
    <row r="180" spans="1:8">
      <c r="A180" s="483" t="s">
        <v>8022</v>
      </c>
      <c r="E180" s="329">
        <v>115</v>
      </c>
      <c r="F180" s="329">
        <v>1965</v>
      </c>
      <c r="G180" s="483" t="s">
        <v>7997</v>
      </c>
      <c r="H180" s="483" t="s">
        <v>8039</v>
      </c>
    </row>
    <row r="181" spans="1:8">
      <c r="A181" s="483" t="s">
        <v>8022</v>
      </c>
      <c r="E181" s="329">
        <v>150</v>
      </c>
      <c r="F181" s="329">
        <v>1815</v>
      </c>
      <c r="G181" s="483" t="s">
        <v>7997</v>
      </c>
      <c r="H181" s="483" t="s">
        <v>8039</v>
      </c>
    </row>
    <row r="182" spans="1:8">
      <c r="A182" s="483" t="s">
        <v>5380</v>
      </c>
      <c r="D182" s="483">
        <v>4320</v>
      </c>
      <c r="E182" s="329"/>
      <c r="F182" s="329"/>
      <c r="H182" s="483" t="s">
        <v>8040</v>
      </c>
    </row>
    <row r="183" spans="1:8">
      <c r="A183" s="483" t="s">
        <v>8041</v>
      </c>
      <c r="C183" s="490">
        <v>20000</v>
      </c>
      <c r="D183" s="483" t="s">
        <v>8042</v>
      </c>
      <c r="H183" s="483" t="s">
        <v>8043</v>
      </c>
    </row>
    <row r="184" spans="1:8">
      <c r="A184" s="483" t="s">
        <v>8041</v>
      </c>
      <c r="C184" s="483">
        <v>40580</v>
      </c>
      <c r="H184" s="483" t="s">
        <v>8044</v>
      </c>
    </row>
    <row r="185" spans="1:8">
      <c r="A185" s="483" t="s">
        <v>4800</v>
      </c>
      <c r="E185" s="329">
        <v>299</v>
      </c>
      <c r="F185" s="329">
        <v>5836</v>
      </c>
      <c r="G185" s="483" t="s">
        <v>8017</v>
      </c>
      <c r="H185" s="483" t="s">
        <v>8018</v>
      </c>
    </row>
    <row r="186" spans="1:8">
      <c r="A186" s="483" t="s">
        <v>4801</v>
      </c>
      <c r="E186" s="329">
        <v>290</v>
      </c>
      <c r="F186" s="329">
        <v>5546</v>
      </c>
      <c r="G186" s="483" t="s">
        <v>7997</v>
      </c>
      <c r="H186" s="483" t="s">
        <v>8045</v>
      </c>
    </row>
    <row r="187" spans="1:8">
      <c r="A187" s="483" t="s">
        <v>4801</v>
      </c>
      <c r="E187" s="329">
        <v>335</v>
      </c>
      <c r="F187" s="329">
        <v>5211</v>
      </c>
      <c r="G187" s="483" t="s">
        <v>7997</v>
      </c>
      <c r="H187" s="483" t="s">
        <v>8045</v>
      </c>
    </row>
    <row r="188" spans="1:8">
      <c r="A188" s="483" t="s">
        <v>8046</v>
      </c>
      <c r="E188" s="329">
        <v>125</v>
      </c>
      <c r="F188" s="329">
        <v>5086</v>
      </c>
      <c r="G188" s="483" t="s">
        <v>7997</v>
      </c>
      <c r="H188" s="483" t="s">
        <v>8047</v>
      </c>
    </row>
    <row r="189" spans="1:8">
      <c r="A189" s="483" t="s">
        <v>8046</v>
      </c>
      <c r="E189" s="329">
        <v>120</v>
      </c>
      <c r="F189" s="329">
        <v>4966</v>
      </c>
      <c r="G189" s="483" t="s">
        <v>7997</v>
      </c>
      <c r="H189" s="483" t="s">
        <v>8047</v>
      </c>
    </row>
    <row r="190" spans="1:8">
      <c r="A190" s="483" t="s">
        <v>8048</v>
      </c>
      <c r="E190" s="329">
        <v>18</v>
      </c>
      <c r="F190" s="329">
        <v>4948</v>
      </c>
      <c r="G190" s="483" t="s">
        <v>7993</v>
      </c>
      <c r="H190" s="483" t="s">
        <v>8049</v>
      </c>
    </row>
    <row r="191" spans="1:8">
      <c r="A191" s="483" t="s">
        <v>8048</v>
      </c>
      <c r="E191" s="483">
        <v>90</v>
      </c>
      <c r="F191" s="329">
        <v>4858</v>
      </c>
      <c r="G191" s="483" t="s">
        <v>7997</v>
      </c>
      <c r="H191" s="483" t="s">
        <v>7998</v>
      </c>
    </row>
    <row r="192" spans="1:8">
      <c r="A192" s="483" t="s">
        <v>8050</v>
      </c>
      <c r="E192" s="329">
        <v>1205</v>
      </c>
      <c r="F192" s="329">
        <v>3653</v>
      </c>
      <c r="G192" s="483" t="s">
        <v>8001</v>
      </c>
      <c r="H192" s="483" t="s">
        <v>8051</v>
      </c>
    </row>
    <row r="193" spans="1:8">
      <c r="A193" s="483" t="s">
        <v>8050</v>
      </c>
      <c r="C193" s="490">
        <v>10000</v>
      </c>
      <c r="H193" s="483" t="s">
        <v>8052</v>
      </c>
    </row>
    <row r="194" spans="1:8">
      <c r="A194" s="483" t="s">
        <v>8053</v>
      </c>
      <c r="D194" s="483">
        <v>29400</v>
      </c>
      <c r="E194" s="329"/>
      <c r="F194" s="329"/>
      <c r="H194" s="483" t="s">
        <v>8054</v>
      </c>
    </row>
    <row r="195" spans="1:8">
      <c r="A195" s="483" t="s">
        <v>8053</v>
      </c>
      <c r="E195" s="329">
        <v>600</v>
      </c>
      <c r="F195" s="329">
        <v>3053</v>
      </c>
      <c r="G195" s="483" t="s">
        <v>7997</v>
      </c>
      <c r="H195" s="483" t="s">
        <v>8055</v>
      </c>
    </row>
    <row r="196" spans="1:8">
      <c r="A196" s="483" t="s">
        <v>8053</v>
      </c>
      <c r="E196" s="329">
        <v>100</v>
      </c>
      <c r="F196" s="329">
        <v>2953</v>
      </c>
      <c r="G196" s="483" t="s">
        <v>7997</v>
      </c>
      <c r="H196" s="483" t="s">
        <v>8055</v>
      </c>
    </row>
    <row r="197" spans="1:8">
      <c r="A197" s="483" t="s">
        <v>8056</v>
      </c>
      <c r="E197" s="483">
        <v>100</v>
      </c>
      <c r="F197" s="329">
        <v>2853</v>
      </c>
      <c r="G197" s="483" t="s">
        <v>7997</v>
      </c>
      <c r="H197" s="483" t="s">
        <v>7998</v>
      </c>
    </row>
    <row r="198" spans="1:8">
      <c r="A198" s="483" t="s">
        <v>8057</v>
      </c>
      <c r="E198" s="329">
        <v>800</v>
      </c>
      <c r="F198" s="329">
        <v>2053</v>
      </c>
      <c r="G198" s="483" t="s">
        <v>7997</v>
      </c>
      <c r="H198" s="483" t="s">
        <v>8058</v>
      </c>
    </row>
    <row r="199" spans="1:8">
      <c r="A199" s="483" t="s">
        <v>8059</v>
      </c>
      <c r="C199" s="483">
        <v>27218</v>
      </c>
      <c r="H199" s="483" t="s">
        <v>8060</v>
      </c>
    </row>
    <row r="200" spans="1:8">
      <c r="A200" s="483" t="s">
        <v>8059</v>
      </c>
      <c r="C200" s="483">
        <v>30250</v>
      </c>
      <c r="D200" s="490" t="s">
        <v>8061</v>
      </c>
      <c r="H200" s="483" t="s">
        <v>8062</v>
      </c>
    </row>
    <row r="201" spans="1:8">
      <c r="A201" s="483" t="s">
        <v>8059</v>
      </c>
      <c r="D201" s="490" t="s">
        <v>8063</v>
      </c>
      <c r="H201" s="483" t="s">
        <v>8064</v>
      </c>
    </row>
    <row r="202" spans="1:8">
      <c r="A202" s="483" t="s">
        <v>8059</v>
      </c>
      <c r="C202" s="483">
        <v>7303</v>
      </c>
      <c r="E202" s="483">
        <v>29400</v>
      </c>
      <c r="H202" s="483" t="s">
        <v>8065</v>
      </c>
    </row>
    <row r="203" spans="1:8">
      <c r="A203" s="483" t="s">
        <v>8066</v>
      </c>
      <c r="E203" s="483">
        <v>100</v>
      </c>
      <c r="F203" s="329">
        <v>1953</v>
      </c>
      <c r="G203" s="483" t="s">
        <v>7988</v>
      </c>
      <c r="H203" s="483" t="s">
        <v>8067</v>
      </c>
    </row>
    <row r="204" spans="1:8">
      <c r="A204" s="483" t="s">
        <v>8066</v>
      </c>
      <c r="E204" s="329">
        <v>84</v>
      </c>
      <c r="F204" s="329">
        <v>1869</v>
      </c>
      <c r="G204" s="483" t="s">
        <v>7993</v>
      </c>
      <c r="H204" s="483" t="s">
        <v>8068</v>
      </c>
    </row>
    <row r="205" spans="1:8">
      <c r="A205" s="483" t="s">
        <v>8069</v>
      </c>
      <c r="C205" s="483">
        <v>1196</v>
      </c>
      <c r="H205" s="483" t="s">
        <v>8070</v>
      </c>
    </row>
    <row r="206" spans="1:8">
      <c r="A206" s="483" t="s">
        <v>5490</v>
      </c>
      <c r="D206" s="483">
        <v>3150</v>
      </c>
      <c r="F206" s="483">
        <v>5019</v>
      </c>
      <c r="H206" s="483" t="s">
        <v>8071</v>
      </c>
    </row>
    <row r="207" spans="1:8">
      <c r="A207" s="483" t="s">
        <v>8072</v>
      </c>
      <c r="C207" s="483">
        <v>69000</v>
      </c>
      <c r="H207" s="483" t="s">
        <v>8073</v>
      </c>
    </row>
    <row r="208" spans="1:8">
      <c r="A208" s="483" t="s">
        <v>8074</v>
      </c>
      <c r="C208" s="483">
        <v>3658</v>
      </c>
      <c r="H208" s="483" t="s">
        <v>8073</v>
      </c>
    </row>
    <row r="209" spans="1:8">
      <c r="A209" s="483" t="s">
        <v>5372</v>
      </c>
      <c r="E209" s="483">
        <v>35</v>
      </c>
      <c r="F209" s="329">
        <v>4984</v>
      </c>
      <c r="G209" s="483" t="s">
        <v>7988</v>
      </c>
      <c r="H209" s="483" t="s">
        <v>8075</v>
      </c>
    </row>
    <row r="210" spans="1:8">
      <c r="A210" s="483" t="s">
        <v>8076</v>
      </c>
      <c r="E210" s="329">
        <v>1205</v>
      </c>
      <c r="F210" s="329">
        <v>3779</v>
      </c>
      <c r="G210" s="483" t="s">
        <v>8001</v>
      </c>
      <c r="H210" s="483" t="s">
        <v>8077</v>
      </c>
    </row>
    <row r="211" spans="1:8">
      <c r="A211" s="483" t="s">
        <v>8078</v>
      </c>
      <c r="E211" s="329">
        <v>70</v>
      </c>
      <c r="F211" s="329">
        <v>3709</v>
      </c>
      <c r="G211" s="483" t="s">
        <v>7997</v>
      </c>
      <c r="H211" s="483" t="s">
        <v>8079</v>
      </c>
    </row>
    <row r="212" spans="1:8">
      <c r="A212" s="483" t="s">
        <v>5455</v>
      </c>
      <c r="E212" s="483">
        <v>70</v>
      </c>
      <c r="F212" s="329">
        <v>3639</v>
      </c>
      <c r="G212" s="483" t="s">
        <v>8017</v>
      </c>
      <c r="H212" s="483" t="s">
        <v>8080</v>
      </c>
    </row>
    <row r="213" spans="1:8">
      <c r="A213" s="483" t="s">
        <v>8081</v>
      </c>
      <c r="C213" s="483">
        <v>17000</v>
      </c>
      <c r="H213" s="483" t="s">
        <v>8082</v>
      </c>
    </row>
    <row r="214" spans="1:8">
      <c r="A214" s="483" t="s">
        <v>8083</v>
      </c>
      <c r="C214" s="483">
        <v>27218</v>
      </c>
      <c r="H214" s="483" t="s">
        <v>8084</v>
      </c>
    </row>
    <row r="215" spans="1:8">
      <c r="A215" s="483" t="s">
        <v>8083</v>
      </c>
      <c r="C215" s="483">
        <v>50000</v>
      </c>
      <c r="D215" s="490"/>
      <c r="H215" s="483" t="s">
        <v>8085</v>
      </c>
    </row>
    <row r="216" spans="1:8">
      <c r="A216" s="483" t="s">
        <v>8083</v>
      </c>
      <c r="D216" s="490" t="s">
        <v>8086</v>
      </c>
      <c r="H216" s="483" t="s">
        <v>8087</v>
      </c>
    </row>
    <row r="217" spans="1:8">
      <c r="A217" s="483" t="s">
        <v>8083</v>
      </c>
      <c r="C217" s="483">
        <v>41454</v>
      </c>
      <c r="D217" s="490" t="s">
        <v>8088</v>
      </c>
      <c r="E217" s="490"/>
      <c r="H217" s="483" t="s">
        <v>8089</v>
      </c>
    </row>
    <row r="218" spans="1:8">
      <c r="A218" s="483" t="s">
        <v>8083</v>
      </c>
      <c r="D218" s="490" t="s">
        <v>8090</v>
      </c>
      <c r="E218" s="490" t="s">
        <v>8091</v>
      </c>
      <c r="H218" s="483" t="s">
        <v>8092</v>
      </c>
    </row>
    <row r="219" spans="1:8">
      <c r="A219" s="483" t="s">
        <v>8083</v>
      </c>
      <c r="C219" s="483">
        <v>32275</v>
      </c>
      <c r="H219" s="483" t="s">
        <v>8093</v>
      </c>
    </row>
    <row r="220" spans="1:8">
      <c r="A220" s="483" t="s">
        <v>8083</v>
      </c>
      <c r="C220" s="483">
        <v>2167</v>
      </c>
      <c r="H220" s="483" t="s">
        <v>8094</v>
      </c>
    </row>
    <row r="221" spans="1:8">
      <c r="A221" s="483" t="s">
        <v>8083</v>
      </c>
      <c r="E221" s="329">
        <v>32</v>
      </c>
      <c r="F221" s="329">
        <v>3607</v>
      </c>
      <c r="G221" s="483" t="s">
        <v>7993</v>
      </c>
      <c r="H221" s="483" t="s">
        <v>8095</v>
      </c>
    </row>
    <row r="222" spans="1:8">
      <c r="A222" s="483" t="s">
        <v>8083</v>
      </c>
      <c r="E222" s="329">
        <v>199</v>
      </c>
      <c r="F222" s="329">
        <v>3408</v>
      </c>
      <c r="G222" s="329" t="s">
        <v>8032</v>
      </c>
      <c r="H222" s="483" t="s">
        <v>8096</v>
      </c>
    </row>
    <row r="223" spans="1:8">
      <c r="A223" s="483" t="s">
        <v>8097</v>
      </c>
      <c r="E223" s="329">
        <v>200</v>
      </c>
      <c r="F223" s="329">
        <v>3208</v>
      </c>
      <c r="G223" s="483" t="s">
        <v>7997</v>
      </c>
      <c r="H223" s="483" t="s">
        <v>8098</v>
      </c>
    </row>
    <row r="224" spans="1:8" ht="49.5">
      <c r="A224" s="483" t="s">
        <v>8099</v>
      </c>
      <c r="C224" s="483">
        <v>20000</v>
      </c>
      <c r="E224" s="329"/>
      <c r="F224" s="329"/>
      <c r="H224" s="492" t="s">
        <v>8100</v>
      </c>
    </row>
    <row r="225" spans="1:8">
      <c r="A225" s="483" t="s">
        <v>8099</v>
      </c>
      <c r="C225" s="483">
        <v>20000</v>
      </c>
      <c r="D225" s="490"/>
      <c r="E225" s="490"/>
      <c r="H225" s="483" t="s">
        <v>8101</v>
      </c>
    </row>
    <row r="226" spans="1:8">
      <c r="A226" s="483" t="s">
        <v>8099</v>
      </c>
      <c r="C226" s="483">
        <v>61454</v>
      </c>
      <c r="D226" s="490"/>
      <c r="E226" s="490"/>
      <c r="H226" s="483" t="s">
        <v>8102</v>
      </c>
    </row>
    <row r="227" spans="1:8">
      <c r="A227" s="483" t="s">
        <v>8099</v>
      </c>
      <c r="C227" s="483">
        <v>33000</v>
      </c>
      <c r="D227" s="490"/>
      <c r="H227" s="483" t="s">
        <v>8103</v>
      </c>
    </row>
    <row r="228" spans="1:8" ht="132">
      <c r="A228" s="483" t="s">
        <v>8099</v>
      </c>
      <c r="C228" s="483">
        <v>175830</v>
      </c>
      <c r="H228" s="489" t="s">
        <v>8104</v>
      </c>
    </row>
    <row r="229" spans="1:8" ht="231">
      <c r="A229" s="483" t="s">
        <v>8105</v>
      </c>
      <c r="H229" s="489" t="s">
        <v>8106</v>
      </c>
    </row>
    <row r="230" spans="1:8">
      <c r="A230" s="483" t="s">
        <v>8107</v>
      </c>
      <c r="E230" s="329">
        <v>1205</v>
      </c>
      <c r="F230" s="329">
        <v>2003</v>
      </c>
      <c r="G230" s="483" t="s">
        <v>8001</v>
      </c>
      <c r="H230" s="483" t="s">
        <v>8077</v>
      </c>
    </row>
    <row r="231" spans="1:8">
      <c r="A231" s="483" t="s">
        <v>8108</v>
      </c>
      <c r="E231" s="329">
        <v>18</v>
      </c>
      <c r="F231" s="329">
        <v>1985</v>
      </c>
      <c r="G231" s="483" t="s">
        <v>7993</v>
      </c>
      <c r="H231" s="483" t="s">
        <v>8109</v>
      </c>
    </row>
    <row r="232" spans="1:8">
      <c r="A232" s="483" t="s">
        <v>8108</v>
      </c>
      <c r="C232" s="483">
        <v>17000</v>
      </c>
      <c r="H232" s="483" t="s">
        <v>8110</v>
      </c>
    </row>
    <row r="233" spans="1:8">
      <c r="A233" s="483" t="s">
        <v>8111</v>
      </c>
      <c r="E233" s="483">
        <v>25</v>
      </c>
      <c r="F233" s="329">
        <v>1960</v>
      </c>
      <c r="G233" s="483" t="s">
        <v>7988</v>
      </c>
      <c r="H233" s="483" t="s">
        <v>8112</v>
      </c>
    </row>
    <row r="234" spans="1:8">
      <c r="A234" s="483" t="s">
        <v>8113</v>
      </c>
      <c r="C234" s="483">
        <v>27218</v>
      </c>
      <c r="H234" s="483" t="s">
        <v>8114</v>
      </c>
    </row>
    <row r="235" spans="1:8">
      <c r="A235" s="483" t="s">
        <v>8113</v>
      </c>
      <c r="C235" s="483">
        <v>18000</v>
      </c>
      <c r="D235" s="490"/>
      <c r="H235" s="483" t="s">
        <v>8115</v>
      </c>
    </row>
    <row r="236" spans="1:8">
      <c r="A236" s="483" t="s">
        <v>8116</v>
      </c>
      <c r="C236" s="483">
        <v>15000</v>
      </c>
      <c r="D236" s="490" t="s">
        <v>8117</v>
      </c>
      <c r="E236" s="490"/>
      <c r="H236" s="483" t="s">
        <v>8118</v>
      </c>
    </row>
    <row r="237" spans="1:8">
      <c r="A237" s="483" t="s">
        <v>8116</v>
      </c>
      <c r="C237" s="483">
        <v>2650</v>
      </c>
      <c r="H237" s="483" t="s">
        <v>8119</v>
      </c>
    </row>
    <row r="238" spans="1:8">
      <c r="A238" s="483" t="s">
        <v>8120</v>
      </c>
      <c r="C238" s="483">
        <v>31264</v>
      </c>
      <c r="H238" s="483" t="s">
        <v>8121</v>
      </c>
    </row>
    <row r="239" spans="1:8">
      <c r="A239" s="483" t="s">
        <v>8122</v>
      </c>
      <c r="E239" s="329">
        <v>28</v>
      </c>
      <c r="F239" s="329">
        <v>1932</v>
      </c>
      <c r="G239" s="483" t="s">
        <v>8024</v>
      </c>
      <c r="H239" s="483" t="s">
        <v>8123</v>
      </c>
    </row>
    <row r="240" spans="1:8">
      <c r="A240" s="483" t="s">
        <v>8124</v>
      </c>
      <c r="E240" s="329">
        <v>1205</v>
      </c>
      <c r="F240" s="329">
        <v>727</v>
      </c>
      <c r="G240" s="483" t="s">
        <v>8001</v>
      </c>
      <c r="H240" s="483" t="s">
        <v>8125</v>
      </c>
    </row>
    <row r="241" spans="1:8">
      <c r="A241" s="483" t="s">
        <v>8126</v>
      </c>
      <c r="E241" s="483">
        <v>169</v>
      </c>
      <c r="F241" s="329">
        <v>558</v>
      </c>
      <c r="G241" s="483" t="s">
        <v>7993</v>
      </c>
      <c r="H241" s="483" t="s">
        <v>7994</v>
      </c>
    </row>
    <row r="242" spans="1:8">
      <c r="A242" s="483" t="s">
        <v>8127</v>
      </c>
      <c r="E242" s="329">
        <v>189</v>
      </c>
      <c r="F242" s="329">
        <v>369</v>
      </c>
      <c r="G242" s="329" t="s">
        <v>8032</v>
      </c>
      <c r="H242" s="483" t="s">
        <v>8128</v>
      </c>
    </row>
    <row r="243" spans="1:8">
      <c r="A243" s="483" t="s">
        <v>8127</v>
      </c>
      <c r="D243" s="483">
        <v>5000</v>
      </c>
      <c r="E243" s="329"/>
      <c r="F243" s="329">
        <v>5369</v>
      </c>
      <c r="H243" s="483" t="s">
        <v>8013</v>
      </c>
    </row>
    <row r="244" spans="1:8">
      <c r="A244" s="483" t="s">
        <v>8127</v>
      </c>
      <c r="E244" s="483">
        <v>535</v>
      </c>
      <c r="F244" s="329">
        <v>4834</v>
      </c>
      <c r="G244" s="483" t="s">
        <v>7988</v>
      </c>
      <c r="H244" s="483" t="s">
        <v>8129</v>
      </c>
    </row>
    <row r="245" spans="1:8">
      <c r="A245" s="483" t="s">
        <v>8127</v>
      </c>
      <c r="E245" s="329">
        <v>352</v>
      </c>
      <c r="F245" s="329">
        <v>4482</v>
      </c>
      <c r="G245" s="483" t="s">
        <v>8024</v>
      </c>
      <c r="H245" s="483" t="s">
        <v>8130</v>
      </c>
    </row>
    <row r="246" spans="1:8">
      <c r="A246" s="483" t="s">
        <v>8131</v>
      </c>
      <c r="C246" s="483">
        <v>17000</v>
      </c>
      <c r="H246" s="483" t="s">
        <v>8132</v>
      </c>
    </row>
    <row r="247" spans="1:8">
      <c r="A247" s="483" t="s">
        <v>8133</v>
      </c>
      <c r="E247" s="483">
        <v>196</v>
      </c>
      <c r="F247" s="329">
        <v>4286</v>
      </c>
      <c r="G247" s="483" t="s">
        <v>7988</v>
      </c>
      <c r="H247" s="483" t="s">
        <v>8134</v>
      </c>
    </row>
    <row r="248" spans="1:8">
      <c r="A248" s="483" t="s">
        <v>8133</v>
      </c>
      <c r="C248" s="483">
        <v>26897</v>
      </c>
      <c r="H248" s="483" t="s">
        <v>8135</v>
      </c>
    </row>
    <row r="249" spans="1:8">
      <c r="A249" s="483" t="s">
        <v>8133</v>
      </c>
      <c r="C249" s="483">
        <v>26000</v>
      </c>
      <c r="D249" s="490"/>
      <c r="H249" s="483" t="s">
        <v>8136</v>
      </c>
    </row>
    <row r="250" spans="1:8">
      <c r="A250" s="483" t="s">
        <v>8137</v>
      </c>
      <c r="C250" s="483">
        <v>46454</v>
      </c>
      <c r="D250" s="490"/>
      <c r="E250" s="490"/>
      <c r="H250" s="483" t="s">
        <v>8138</v>
      </c>
    </row>
    <row r="251" spans="1:8">
      <c r="A251" s="483" t="s">
        <v>8137</v>
      </c>
      <c r="C251" s="483">
        <v>2516</v>
      </c>
      <c r="H251" s="483" t="s">
        <v>8139</v>
      </c>
    </row>
    <row r="252" spans="1:8">
      <c r="A252" s="483" t="s">
        <v>8137</v>
      </c>
      <c r="C252" s="483">
        <v>25003</v>
      </c>
      <c r="H252" s="483" t="s">
        <v>8140</v>
      </c>
    </row>
    <row r="253" spans="1:8">
      <c r="A253" s="483" t="s">
        <v>8137</v>
      </c>
      <c r="E253" s="483">
        <v>28</v>
      </c>
      <c r="F253" s="329">
        <v>4258</v>
      </c>
      <c r="G253" s="483" t="s">
        <v>7988</v>
      </c>
      <c r="H253" s="483" t="s">
        <v>8141</v>
      </c>
    </row>
    <row r="254" spans="1:8">
      <c r="A254" s="483" t="s">
        <v>8142</v>
      </c>
      <c r="E254" s="329">
        <v>430</v>
      </c>
      <c r="F254" s="329">
        <v>3828</v>
      </c>
      <c r="G254" s="483" t="s">
        <v>7997</v>
      </c>
      <c r="H254" s="483" t="s">
        <v>8143</v>
      </c>
    </row>
    <row r="255" spans="1:8">
      <c r="A255" s="483" t="s">
        <v>8142</v>
      </c>
      <c r="E255" s="329">
        <v>355</v>
      </c>
      <c r="F255" s="329">
        <v>3473</v>
      </c>
      <c r="G255" s="483" t="s">
        <v>7997</v>
      </c>
      <c r="H255" s="483" t="s">
        <v>8143</v>
      </c>
    </row>
    <row r="256" spans="1:8">
      <c r="A256" s="483" t="s">
        <v>8144</v>
      </c>
      <c r="E256" s="483">
        <v>28</v>
      </c>
      <c r="F256" s="329">
        <v>3445</v>
      </c>
      <c r="G256" s="483" t="s">
        <v>7988</v>
      </c>
      <c r="H256" s="483" t="s">
        <v>8145</v>
      </c>
    </row>
    <row r="257" spans="1:8">
      <c r="A257" s="483" t="s">
        <v>8146</v>
      </c>
      <c r="E257" s="329">
        <v>121</v>
      </c>
      <c r="F257" s="329">
        <v>3324</v>
      </c>
      <c r="G257" s="483" t="s">
        <v>7988</v>
      </c>
      <c r="H257" s="483" t="s">
        <v>8147</v>
      </c>
    </row>
    <row r="258" spans="1:8">
      <c r="A258" s="483" t="s">
        <v>8148</v>
      </c>
      <c r="E258" s="329">
        <v>50</v>
      </c>
      <c r="F258" s="329">
        <v>3274</v>
      </c>
      <c r="G258" s="483" t="s">
        <v>7993</v>
      </c>
      <c r="H258" s="483" t="s">
        <v>8149</v>
      </c>
    </row>
    <row r="259" spans="1:8">
      <c r="A259" s="483" t="s">
        <v>8148</v>
      </c>
      <c r="E259" s="329">
        <v>1458</v>
      </c>
      <c r="F259" s="329">
        <v>1816</v>
      </c>
      <c r="G259" s="483" t="s">
        <v>8001</v>
      </c>
      <c r="H259" s="483" t="s">
        <v>8150</v>
      </c>
    </row>
    <row r="260" spans="1:8">
      <c r="A260" s="483" t="s">
        <v>8151</v>
      </c>
      <c r="E260" s="329">
        <v>28</v>
      </c>
      <c r="F260" s="329">
        <v>1788</v>
      </c>
      <c r="G260" s="483" t="s">
        <v>7988</v>
      </c>
      <c r="H260" s="483" t="s">
        <v>8152</v>
      </c>
    </row>
    <row r="261" spans="1:8">
      <c r="A261" s="483" t="s">
        <v>8153</v>
      </c>
      <c r="C261" s="483">
        <v>61454</v>
      </c>
      <c r="D261" s="490"/>
      <c r="E261" s="490"/>
      <c r="H261" s="483" t="s">
        <v>8154</v>
      </c>
    </row>
    <row r="262" spans="1:8">
      <c r="A262" s="483" t="s">
        <v>8155</v>
      </c>
      <c r="E262" s="329">
        <v>140</v>
      </c>
      <c r="F262" s="329">
        <v>1648</v>
      </c>
      <c r="G262" s="483" t="s">
        <v>7997</v>
      </c>
      <c r="H262" s="483" t="s">
        <v>8156</v>
      </c>
    </row>
    <row r="263" spans="1:8">
      <c r="A263" s="483" t="s">
        <v>8157</v>
      </c>
      <c r="C263" s="483">
        <v>17000</v>
      </c>
      <c r="H263" s="483" t="s">
        <v>8158</v>
      </c>
    </row>
    <row r="264" spans="1:8" ht="66">
      <c r="A264" s="483" t="s">
        <v>8159</v>
      </c>
      <c r="E264" s="329"/>
      <c r="F264" s="329"/>
      <c r="H264" s="489" t="s">
        <v>8160</v>
      </c>
    </row>
    <row r="265" spans="1:8">
      <c r="A265" s="483" t="s">
        <v>8159</v>
      </c>
      <c r="C265" s="483">
        <v>26897</v>
      </c>
      <c r="H265" s="483" t="s">
        <v>8161</v>
      </c>
    </row>
    <row r="266" spans="1:8">
      <c r="A266" s="483" t="s">
        <v>8159</v>
      </c>
      <c r="C266" s="483">
        <v>37500</v>
      </c>
      <c r="D266" s="490"/>
      <c r="H266" s="483" t="s">
        <v>8162</v>
      </c>
    </row>
    <row r="267" spans="1:8">
      <c r="A267" s="483" t="s">
        <v>8163</v>
      </c>
      <c r="C267" s="483">
        <v>10057</v>
      </c>
      <c r="H267" s="483" t="s">
        <v>8164</v>
      </c>
    </row>
    <row r="268" spans="1:8">
      <c r="A268" s="483" t="s">
        <v>8165</v>
      </c>
      <c r="E268" s="483">
        <v>60</v>
      </c>
      <c r="F268" s="329">
        <v>1588</v>
      </c>
      <c r="G268" s="483" t="s">
        <v>7988</v>
      </c>
      <c r="H268" s="483" t="s">
        <v>8166</v>
      </c>
    </row>
    <row r="269" spans="1:8" ht="297">
      <c r="A269" s="483" t="s">
        <v>8167</v>
      </c>
      <c r="C269" s="483">
        <v>62750</v>
      </c>
      <c r="D269" s="483" t="s">
        <v>8168</v>
      </c>
      <c r="H269" s="489" t="s">
        <v>8169</v>
      </c>
    </row>
    <row r="270" spans="1:8">
      <c r="A270" s="483" t="s">
        <v>8170</v>
      </c>
      <c r="C270" s="483">
        <v>16458</v>
      </c>
      <c r="H270" s="483" t="s">
        <v>8171</v>
      </c>
    </row>
    <row r="271" spans="1:8">
      <c r="A271" s="483" t="s">
        <v>8170</v>
      </c>
      <c r="E271" s="329">
        <v>100</v>
      </c>
      <c r="F271" s="329">
        <v>1488</v>
      </c>
      <c r="G271" s="483" t="s">
        <v>7997</v>
      </c>
      <c r="H271" s="483" t="s">
        <v>8156</v>
      </c>
    </row>
    <row r="272" spans="1:8">
      <c r="A272" s="483" t="s">
        <v>8172</v>
      </c>
      <c r="E272" s="483">
        <v>44</v>
      </c>
      <c r="F272" s="329">
        <v>1444</v>
      </c>
      <c r="G272" s="483" t="s">
        <v>7988</v>
      </c>
      <c r="H272" s="483" t="s">
        <v>8173</v>
      </c>
    </row>
    <row r="273" spans="1:8">
      <c r="A273" s="483" t="s">
        <v>8174</v>
      </c>
      <c r="E273" s="483">
        <v>28</v>
      </c>
      <c r="F273" s="329">
        <v>1416</v>
      </c>
      <c r="G273" s="483" t="s">
        <v>7988</v>
      </c>
      <c r="H273" s="483" t="s">
        <v>8175</v>
      </c>
    </row>
    <row r="274" spans="1:8">
      <c r="A274" s="483" t="s">
        <v>8176</v>
      </c>
      <c r="E274" s="483">
        <v>100</v>
      </c>
      <c r="F274" s="329">
        <v>1316</v>
      </c>
      <c r="G274" s="483" t="s">
        <v>7997</v>
      </c>
      <c r="H274" s="483" t="s">
        <v>8177</v>
      </c>
    </row>
    <row r="275" spans="1:8">
      <c r="A275" s="483" t="s">
        <v>8178</v>
      </c>
      <c r="C275" s="483">
        <v>61454</v>
      </c>
      <c r="D275" s="490"/>
      <c r="E275" s="490"/>
      <c r="H275" s="483" t="s">
        <v>8179</v>
      </c>
    </row>
    <row r="276" spans="1:8">
      <c r="A276" s="483" t="s">
        <v>8180</v>
      </c>
      <c r="E276" s="329">
        <v>199</v>
      </c>
      <c r="F276" s="329">
        <v>1117</v>
      </c>
      <c r="G276" s="329" t="s">
        <v>8032</v>
      </c>
      <c r="H276" s="483" t="s">
        <v>8181</v>
      </c>
    </row>
    <row r="277" spans="1:8" ht="49.5">
      <c r="A277" s="483" t="s">
        <v>8182</v>
      </c>
      <c r="C277" s="483">
        <v>12000</v>
      </c>
      <c r="E277" s="329"/>
      <c r="F277" s="329"/>
      <c r="H277" s="489" t="s">
        <v>8183</v>
      </c>
    </row>
    <row r="278" spans="1:8">
      <c r="A278" s="483" t="s">
        <v>8182</v>
      </c>
      <c r="C278" s="483">
        <v>25330</v>
      </c>
      <c r="H278" s="483" t="s">
        <v>8184</v>
      </c>
    </row>
    <row r="279" spans="1:8">
      <c r="A279" s="483" t="s">
        <v>8182</v>
      </c>
      <c r="D279" s="483">
        <v>5000</v>
      </c>
      <c r="E279" s="329"/>
      <c r="F279" s="329">
        <v>6117</v>
      </c>
      <c r="H279" s="483" t="s">
        <v>8013</v>
      </c>
    </row>
    <row r="280" spans="1:8">
      <c r="A280" s="483" t="s">
        <v>8182</v>
      </c>
      <c r="E280" s="329">
        <v>1458</v>
      </c>
      <c r="F280" s="329">
        <v>4659</v>
      </c>
      <c r="G280" s="483" t="s">
        <v>8001</v>
      </c>
      <c r="H280" s="483" t="s">
        <v>8185</v>
      </c>
    </row>
    <row r="281" spans="1:8">
      <c r="A281" s="483" t="s">
        <v>8182</v>
      </c>
      <c r="E281" s="483">
        <v>28</v>
      </c>
      <c r="F281" s="329">
        <v>4631</v>
      </c>
      <c r="G281" s="483" t="s">
        <v>7988</v>
      </c>
      <c r="H281" s="483" t="s">
        <v>8186</v>
      </c>
    </row>
    <row r="282" spans="1:8">
      <c r="A282" s="483" t="s">
        <v>8187</v>
      </c>
      <c r="E282" s="483">
        <v>100</v>
      </c>
      <c r="F282" s="329">
        <v>4531</v>
      </c>
      <c r="G282" s="483" t="s">
        <v>7997</v>
      </c>
      <c r="H282" s="483" t="s">
        <v>8188</v>
      </c>
    </row>
    <row r="283" spans="1:8">
      <c r="A283" s="483" t="s">
        <v>8187</v>
      </c>
      <c r="C283" s="483">
        <v>26897</v>
      </c>
      <c r="H283" s="483" t="s">
        <v>8189</v>
      </c>
    </row>
    <row r="284" spans="1:8">
      <c r="A284" s="483" t="s">
        <v>8187</v>
      </c>
      <c r="C284" s="483">
        <v>12800</v>
      </c>
      <c r="D284" s="490"/>
      <c r="H284" s="483" t="s">
        <v>8190</v>
      </c>
    </row>
    <row r="285" spans="1:8">
      <c r="A285" s="483" t="s">
        <v>8191</v>
      </c>
      <c r="E285" s="329">
        <v>280</v>
      </c>
      <c r="F285" s="329">
        <v>4251</v>
      </c>
      <c r="G285" s="483" t="s">
        <v>8017</v>
      </c>
      <c r="H285" s="483" t="s">
        <v>8192</v>
      </c>
    </row>
    <row r="286" spans="1:8">
      <c r="A286" s="483" t="s">
        <v>8193</v>
      </c>
      <c r="E286" s="329">
        <v>18</v>
      </c>
      <c r="F286" s="329">
        <v>4233</v>
      </c>
      <c r="G286" s="483" t="s">
        <v>7993</v>
      </c>
      <c r="H286" s="483" t="s">
        <v>8194</v>
      </c>
    </row>
    <row r="287" spans="1:8">
      <c r="A287" s="483" t="s">
        <v>8193</v>
      </c>
      <c r="E287" s="329">
        <v>285</v>
      </c>
      <c r="F287" s="329">
        <v>3948</v>
      </c>
      <c r="G287" s="483" t="s">
        <v>7997</v>
      </c>
      <c r="H287" s="483" t="s">
        <v>8195</v>
      </c>
    </row>
    <row r="288" spans="1:8">
      <c r="A288" s="483" t="s">
        <v>8193</v>
      </c>
      <c r="E288" s="329">
        <v>300</v>
      </c>
      <c r="F288" s="329">
        <v>3648</v>
      </c>
      <c r="G288" s="483" t="s">
        <v>7997</v>
      </c>
      <c r="H288" s="483" t="s">
        <v>8195</v>
      </c>
    </row>
    <row r="289" spans="1:8">
      <c r="A289" s="483" t="s">
        <v>8193</v>
      </c>
      <c r="E289" s="329">
        <v>95</v>
      </c>
      <c r="F289" s="329">
        <v>3553</v>
      </c>
      <c r="G289" s="483" t="s">
        <v>7997</v>
      </c>
      <c r="H289" s="483" t="s">
        <v>8196</v>
      </c>
    </row>
    <row r="290" spans="1:8">
      <c r="A290" s="483" t="s">
        <v>8193</v>
      </c>
      <c r="E290" s="329">
        <v>245</v>
      </c>
      <c r="F290" s="329">
        <v>3308</v>
      </c>
      <c r="G290" s="483" t="s">
        <v>7997</v>
      </c>
      <c r="H290" s="483" t="s">
        <v>8197</v>
      </c>
    </row>
    <row r="291" spans="1:8">
      <c r="A291" s="483" t="s">
        <v>8198</v>
      </c>
      <c r="E291" s="329">
        <v>1458</v>
      </c>
      <c r="F291" s="329">
        <v>1850</v>
      </c>
      <c r="G291" s="483" t="s">
        <v>8001</v>
      </c>
      <c r="H291" s="483" t="s">
        <v>8199</v>
      </c>
    </row>
    <row r="292" spans="1:8">
      <c r="A292" s="483" t="s">
        <v>8200</v>
      </c>
      <c r="E292" s="329">
        <v>92</v>
      </c>
      <c r="F292" s="329">
        <v>1758</v>
      </c>
      <c r="G292" s="483" t="s">
        <v>7988</v>
      </c>
      <c r="H292" s="483" t="s">
        <v>8201</v>
      </c>
    </row>
    <row r="293" spans="1:8">
      <c r="A293" s="483" t="s">
        <v>8200</v>
      </c>
      <c r="E293" s="483">
        <v>84</v>
      </c>
      <c r="F293" s="329">
        <v>1674</v>
      </c>
      <c r="G293" s="483" t="s">
        <v>7988</v>
      </c>
      <c r="H293" s="483" t="s">
        <v>8202</v>
      </c>
    </row>
    <row r="294" spans="1:8">
      <c r="A294" s="483" t="s">
        <v>8203</v>
      </c>
      <c r="C294" s="483">
        <v>17000</v>
      </c>
      <c r="H294" s="483" t="s">
        <v>8204</v>
      </c>
    </row>
    <row r="295" spans="1:8">
      <c r="A295" s="483" t="s">
        <v>8205</v>
      </c>
      <c r="C295" s="483">
        <v>61454</v>
      </c>
      <c r="D295" s="490"/>
      <c r="E295" s="490"/>
      <c r="H295" s="483" t="s">
        <v>8206</v>
      </c>
    </row>
    <row r="296" spans="1:8">
      <c r="A296" s="483" t="s">
        <v>8207</v>
      </c>
      <c r="C296" s="483">
        <v>15000</v>
      </c>
      <c r="D296" s="490"/>
      <c r="H296" s="483" t="s">
        <v>8208</v>
      </c>
    </row>
    <row r="297" spans="1:8">
      <c r="A297" s="483" t="s">
        <v>8207</v>
      </c>
      <c r="C297" s="483">
        <v>26897</v>
      </c>
      <c r="H297" s="483" t="s">
        <v>8209</v>
      </c>
    </row>
    <row r="298" spans="1:8">
      <c r="A298" s="483" t="s">
        <v>8210</v>
      </c>
      <c r="E298" s="329">
        <v>48</v>
      </c>
      <c r="F298" s="329">
        <v>1626</v>
      </c>
      <c r="G298" s="483" t="s">
        <v>7997</v>
      </c>
      <c r="H298" s="483" t="s">
        <v>8211</v>
      </c>
    </row>
    <row r="299" spans="1:8">
      <c r="A299" s="483" t="s">
        <v>8212</v>
      </c>
      <c r="C299" s="483">
        <v>12314</v>
      </c>
      <c r="H299" s="483" t="s">
        <v>8213</v>
      </c>
    </row>
    <row r="300" spans="1:8">
      <c r="A300" s="483" t="s">
        <v>8212</v>
      </c>
      <c r="C300" s="483">
        <v>61454</v>
      </c>
      <c r="D300" s="490"/>
      <c r="E300" s="490"/>
      <c r="H300" s="483" t="s">
        <v>8214</v>
      </c>
    </row>
    <row r="301" spans="1:8">
      <c r="A301" s="483" t="s">
        <v>8215</v>
      </c>
      <c r="E301" s="483">
        <v>476</v>
      </c>
      <c r="F301" s="329">
        <v>1150</v>
      </c>
      <c r="G301" s="483" t="s">
        <v>7988</v>
      </c>
      <c r="H301" s="483" t="s">
        <v>8216</v>
      </c>
    </row>
    <row r="302" spans="1:8">
      <c r="A302" s="483" t="s">
        <v>8217</v>
      </c>
      <c r="E302" s="329">
        <v>199</v>
      </c>
      <c r="F302" s="329">
        <v>951</v>
      </c>
      <c r="G302" s="329" t="s">
        <v>8032</v>
      </c>
      <c r="H302" s="483" t="s">
        <v>8218</v>
      </c>
    </row>
    <row r="303" spans="1:8">
      <c r="A303" s="483" t="s">
        <v>8219</v>
      </c>
      <c r="D303" s="483">
        <v>5000</v>
      </c>
      <c r="E303" s="329"/>
      <c r="F303" s="329">
        <v>5951</v>
      </c>
      <c r="H303" s="483" t="s">
        <v>8013</v>
      </c>
    </row>
    <row r="304" spans="1:8">
      <c r="A304" s="483" t="s">
        <v>8219</v>
      </c>
      <c r="E304" s="329">
        <v>1458</v>
      </c>
      <c r="F304" s="329">
        <v>4493</v>
      </c>
      <c r="G304" s="483" t="s">
        <v>8001</v>
      </c>
      <c r="H304" s="483" t="s">
        <v>8199</v>
      </c>
    </row>
    <row r="305" spans="1:8">
      <c r="A305" s="483" t="s">
        <v>8220</v>
      </c>
      <c r="E305" s="329">
        <v>115</v>
      </c>
      <c r="F305" s="329">
        <v>4378</v>
      </c>
      <c r="G305" s="483" t="s">
        <v>7997</v>
      </c>
      <c r="H305" s="483" t="s">
        <v>8221</v>
      </c>
    </row>
    <row r="306" spans="1:8">
      <c r="A306" s="483" t="s">
        <v>8220</v>
      </c>
      <c r="E306" s="329">
        <v>135</v>
      </c>
      <c r="F306" s="329">
        <v>4243</v>
      </c>
      <c r="G306" s="483" t="s">
        <v>7997</v>
      </c>
      <c r="H306" s="483" t="s">
        <v>8221</v>
      </c>
    </row>
    <row r="307" spans="1:8">
      <c r="A307" s="483" t="s">
        <v>5512</v>
      </c>
      <c r="C307" s="483">
        <v>17000</v>
      </c>
      <c r="H307" s="483" t="s">
        <v>8222</v>
      </c>
    </row>
    <row r="308" spans="1:8">
      <c r="A308" s="483" t="s">
        <v>8223</v>
      </c>
      <c r="C308" s="483">
        <v>61454</v>
      </c>
      <c r="D308" s="490"/>
      <c r="E308" s="490"/>
      <c r="H308" s="483" t="s">
        <v>8224</v>
      </c>
    </row>
    <row r="309" spans="1:8">
      <c r="A309" s="483" t="s">
        <v>8223</v>
      </c>
      <c r="C309" s="483">
        <v>14000</v>
      </c>
      <c r="D309" s="490"/>
      <c r="H309" s="483" t="s">
        <v>8225</v>
      </c>
    </row>
    <row r="310" spans="1:8">
      <c r="A310" s="483" t="s">
        <v>8223</v>
      </c>
      <c r="C310" s="483">
        <v>26897</v>
      </c>
      <c r="H310" s="483" t="s">
        <v>8226</v>
      </c>
    </row>
    <row r="311" spans="1:8">
      <c r="A311" s="483" t="s">
        <v>8227</v>
      </c>
      <c r="C311" s="483">
        <v>8534</v>
      </c>
      <c r="H311" s="483" t="s">
        <v>8228</v>
      </c>
    </row>
    <row r="312" spans="1:8" ht="330">
      <c r="A312" s="483" t="s">
        <v>8229</v>
      </c>
      <c r="C312" s="483">
        <v>196030</v>
      </c>
      <c r="H312" s="489" t="s">
        <v>8230</v>
      </c>
    </row>
    <row r="313" spans="1:8">
      <c r="A313" s="483" t="s">
        <v>8231</v>
      </c>
      <c r="E313" s="329">
        <v>250</v>
      </c>
      <c r="F313" s="329">
        <v>3993</v>
      </c>
      <c r="G313" s="483" t="s">
        <v>7997</v>
      </c>
      <c r="H313" s="483" t="s">
        <v>8232</v>
      </c>
    </row>
    <row r="314" spans="1:8">
      <c r="A314" s="483" t="s">
        <v>8231</v>
      </c>
      <c r="E314" s="329">
        <v>255</v>
      </c>
      <c r="F314" s="329">
        <v>3738</v>
      </c>
      <c r="G314" s="483" t="s">
        <v>7997</v>
      </c>
      <c r="H314" s="483" t="s">
        <v>8232</v>
      </c>
    </row>
    <row r="315" spans="1:8">
      <c r="A315" s="483" t="s">
        <v>8233</v>
      </c>
      <c r="E315" s="483">
        <v>35</v>
      </c>
      <c r="F315" s="329">
        <v>3703</v>
      </c>
      <c r="G315" s="483" t="s">
        <v>7988</v>
      </c>
      <c r="H315" s="483" t="s">
        <v>8234</v>
      </c>
    </row>
    <row r="316" spans="1:8">
      <c r="A316" s="483" t="s">
        <v>8233</v>
      </c>
      <c r="E316" s="329">
        <v>1458</v>
      </c>
      <c r="F316" s="329">
        <v>2245</v>
      </c>
      <c r="G316" s="483" t="s">
        <v>8001</v>
      </c>
      <c r="H316" s="483" t="s">
        <v>8235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8733</v>
      </c>
      <c r="C1" s="483" t="s">
        <v>8734</v>
      </c>
      <c r="D1" s="483" t="s">
        <v>8735</v>
      </c>
      <c r="E1" s="483" t="s">
        <v>8736</v>
      </c>
      <c r="F1" s="483" t="s">
        <v>8737</v>
      </c>
      <c r="G1" s="483" t="s">
        <v>8738</v>
      </c>
      <c r="H1" s="483" t="s">
        <v>8739</v>
      </c>
    </row>
    <row r="2" spans="1:8">
      <c r="D2" s="483">
        <v>331</v>
      </c>
      <c r="H2" s="483" t="s">
        <v>8740</v>
      </c>
    </row>
    <row r="3" spans="1:8">
      <c r="A3" s="483" t="s">
        <v>8741</v>
      </c>
    </row>
    <row r="4" spans="1:8">
      <c r="E4" s="483">
        <v>200</v>
      </c>
      <c r="H4" s="483" t="s">
        <v>8742</v>
      </c>
    </row>
    <row r="5" spans="1:8">
      <c r="E5" s="484" t="s">
        <v>8743</v>
      </c>
      <c r="F5" s="484"/>
      <c r="G5" s="484"/>
    </row>
    <row r="6" spans="1:8">
      <c r="A6" s="483" t="s">
        <v>8744</v>
      </c>
    </row>
    <row r="7" spans="1:8">
      <c r="D7" s="483">
        <v>8503</v>
      </c>
      <c r="H7" s="483" t="s">
        <v>8745</v>
      </c>
    </row>
    <row r="8" spans="1:8">
      <c r="E8" s="483">
        <v>6725</v>
      </c>
      <c r="H8" s="483" t="s">
        <v>8746</v>
      </c>
    </row>
    <row r="9" spans="1:8">
      <c r="E9" s="483">
        <v>1205</v>
      </c>
      <c r="H9" s="483" t="s">
        <v>8747</v>
      </c>
    </row>
    <row r="10" spans="1:8">
      <c r="E10" s="483">
        <v>174</v>
      </c>
      <c r="H10" s="483" t="s">
        <v>8748</v>
      </c>
    </row>
    <row r="11" spans="1:8">
      <c r="E11" s="483">
        <v>399</v>
      </c>
      <c r="H11" s="483" t="s">
        <v>8749</v>
      </c>
    </row>
    <row r="12" spans="1:8">
      <c r="D12" s="483">
        <v>33</v>
      </c>
      <c r="H12" s="483" t="s">
        <v>8750</v>
      </c>
    </row>
    <row r="13" spans="1:8">
      <c r="E13" s="483">
        <v>33</v>
      </c>
      <c r="H13" s="483" t="s">
        <v>8751</v>
      </c>
    </row>
    <row r="15" spans="1:8">
      <c r="A15" s="483" t="s">
        <v>8752</v>
      </c>
    </row>
    <row r="16" spans="1:8">
      <c r="D16" s="483">
        <v>20030</v>
      </c>
      <c r="H16" s="483" t="s">
        <v>8745</v>
      </c>
    </row>
    <row r="17" spans="1:8">
      <c r="E17" s="483">
        <v>20000</v>
      </c>
      <c r="H17" s="483" t="s">
        <v>8753</v>
      </c>
    </row>
    <row r="19" spans="1:8">
      <c r="A19" s="483" t="s">
        <v>8754</v>
      </c>
    </row>
    <row r="20" spans="1:8">
      <c r="D20" s="483">
        <v>150000</v>
      </c>
      <c r="H20" s="483" t="s">
        <v>8745</v>
      </c>
    </row>
    <row r="21" spans="1:8">
      <c r="E21" s="483">
        <v>150000</v>
      </c>
      <c r="H21" s="483" t="s">
        <v>8755</v>
      </c>
    </row>
    <row r="22" spans="1:8">
      <c r="D22" s="483">
        <v>2000</v>
      </c>
      <c r="H22" s="483" t="s">
        <v>8745</v>
      </c>
    </row>
    <row r="23" spans="1:8">
      <c r="E23" s="483">
        <v>40</v>
      </c>
      <c r="H23" s="483" t="s">
        <v>8756</v>
      </c>
    </row>
    <row r="24" spans="1:8">
      <c r="E24" s="484" t="s">
        <v>8757</v>
      </c>
      <c r="F24" s="484"/>
      <c r="G24" s="484"/>
    </row>
    <row r="26" spans="1:8">
      <c r="A26" s="483" t="s">
        <v>8758</v>
      </c>
    </row>
    <row r="27" spans="1:8">
      <c r="E27" s="483">
        <v>73</v>
      </c>
      <c r="H27" s="483" t="s">
        <v>8759</v>
      </c>
    </row>
    <row r="28" spans="1:8">
      <c r="E28" s="483">
        <v>123</v>
      </c>
      <c r="H28" s="483" t="s">
        <v>8759</v>
      </c>
    </row>
    <row r="29" spans="1:8">
      <c r="E29" s="484" t="s">
        <v>8760</v>
      </c>
      <c r="F29" s="484"/>
      <c r="G29" s="484"/>
    </row>
    <row r="31" spans="1:8">
      <c r="A31" s="483" t="s">
        <v>8761</v>
      </c>
    </row>
    <row r="32" spans="1:8">
      <c r="E32" s="483">
        <v>45</v>
      </c>
      <c r="H32" s="483" t="s">
        <v>8762</v>
      </c>
    </row>
    <row r="33" spans="1:9">
      <c r="E33" s="484" t="s">
        <v>8763</v>
      </c>
      <c r="F33" s="484"/>
      <c r="G33" s="484"/>
    </row>
    <row r="35" spans="1:9">
      <c r="A35" s="483" t="s">
        <v>8764</v>
      </c>
    </row>
    <row r="36" spans="1:9">
      <c r="E36" s="483">
        <v>1205</v>
      </c>
      <c r="H36" s="483" t="s">
        <v>8765</v>
      </c>
    </row>
    <row r="37" spans="1:9">
      <c r="E37" s="484" t="s">
        <v>8766</v>
      </c>
      <c r="F37" s="484"/>
      <c r="G37" s="484"/>
    </row>
    <row r="38" spans="1:9">
      <c r="A38" s="483" t="s">
        <v>8767</v>
      </c>
    </row>
    <row r="39" spans="1:9">
      <c r="E39" s="483">
        <v>399</v>
      </c>
      <c r="H39" s="483" t="s">
        <v>8768</v>
      </c>
    </row>
    <row r="40" spans="1:9">
      <c r="E40" s="484" t="s">
        <v>8769</v>
      </c>
      <c r="F40" s="484"/>
      <c r="G40" s="484"/>
    </row>
    <row r="42" spans="1:9">
      <c r="A42" s="483" t="s">
        <v>8770</v>
      </c>
    </row>
    <row r="43" spans="1:9">
      <c r="E43" s="483">
        <v>33</v>
      </c>
      <c r="H43" s="483" t="s">
        <v>8771</v>
      </c>
      <c r="I43" s="483" t="s">
        <v>8772</v>
      </c>
    </row>
    <row r="44" spans="1:9">
      <c r="E44" s="484" t="s">
        <v>8769</v>
      </c>
      <c r="F44" s="484"/>
      <c r="G44" s="484"/>
    </row>
    <row r="46" spans="1:9">
      <c r="A46" s="483" t="s">
        <v>8773</v>
      </c>
    </row>
    <row r="47" spans="1:9">
      <c r="E47" s="483">
        <v>200</v>
      </c>
      <c r="H47" s="483" t="s">
        <v>8774</v>
      </c>
    </row>
    <row r="48" spans="1:9">
      <c r="E48" s="484" t="s">
        <v>8775</v>
      </c>
      <c r="F48" s="484"/>
      <c r="G48" s="484"/>
    </row>
    <row r="50" spans="1:8">
      <c r="A50" s="483" t="s">
        <v>8776</v>
      </c>
    </row>
    <row r="51" spans="1:8">
      <c r="D51" s="483">
        <v>2000</v>
      </c>
      <c r="H51" s="483" t="s">
        <v>8745</v>
      </c>
    </row>
    <row r="52" spans="1:8">
      <c r="E52" s="483">
        <v>300</v>
      </c>
      <c r="H52" s="483" t="s">
        <v>8777</v>
      </c>
    </row>
    <row r="53" spans="1:8">
      <c r="E53" s="483">
        <v>10</v>
      </c>
      <c r="H53" s="483" t="s">
        <v>8778</v>
      </c>
    </row>
    <row r="54" spans="1:8">
      <c r="E54" s="484" t="s">
        <v>8779</v>
      </c>
      <c r="F54" s="484"/>
      <c r="G54" s="484"/>
    </row>
    <row r="56" spans="1:8" s="487" customFormat="1"/>
    <row r="58" spans="1:8">
      <c r="A58" s="483" t="s">
        <v>8780</v>
      </c>
    </row>
    <row r="59" spans="1:8">
      <c r="E59" s="483">
        <v>50</v>
      </c>
      <c r="H59" s="483" t="s">
        <v>8781</v>
      </c>
    </row>
    <row r="60" spans="1:8">
      <c r="E60" s="484" t="s">
        <v>8782</v>
      </c>
      <c r="F60" s="484"/>
      <c r="G60" s="484"/>
    </row>
    <row r="62" spans="1:8">
      <c r="A62" s="483" t="s">
        <v>8783</v>
      </c>
    </row>
    <row r="63" spans="1:8">
      <c r="E63" s="483">
        <v>800</v>
      </c>
      <c r="H63" s="483" t="s">
        <v>8784</v>
      </c>
    </row>
    <row r="64" spans="1:8">
      <c r="E64" s="484" t="s">
        <v>8785</v>
      </c>
      <c r="F64" s="484"/>
      <c r="G64" s="484"/>
    </row>
    <row r="66" spans="1:8">
      <c r="A66" s="483" t="s">
        <v>8786</v>
      </c>
    </row>
    <row r="67" spans="1:8">
      <c r="E67" s="483">
        <v>100</v>
      </c>
      <c r="H67" s="483" t="s">
        <v>8787</v>
      </c>
    </row>
    <row r="68" spans="1:8">
      <c r="E68" s="484" t="s">
        <v>8788</v>
      </c>
      <c r="F68" s="484"/>
      <c r="G68" s="484"/>
    </row>
    <row r="70" spans="1:8">
      <c r="A70" s="483" t="s">
        <v>8789</v>
      </c>
    </row>
    <row r="71" spans="1:8">
      <c r="D71" s="483">
        <v>19062</v>
      </c>
      <c r="H71" s="483" t="s">
        <v>8745</v>
      </c>
    </row>
    <row r="72" spans="1:8">
      <c r="E72" s="483">
        <v>17062</v>
      </c>
      <c r="H72" s="483" t="s">
        <v>8790</v>
      </c>
    </row>
    <row r="73" spans="1:8">
      <c r="E73" s="484" t="s">
        <v>8791</v>
      </c>
      <c r="F73" s="484"/>
      <c r="G73" s="484"/>
    </row>
    <row r="75" spans="1:8">
      <c r="A75" s="483" t="s">
        <v>8792</v>
      </c>
    </row>
    <row r="76" spans="1:8">
      <c r="E76" s="483">
        <v>174</v>
      </c>
      <c r="H76" s="483" t="s">
        <v>8793</v>
      </c>
    </row>
    <row r="77" spans="1:8">
      <c r="E77" s="483">
        <v>399</v>
      </c>
      <c r="H77" s="483" t="s">
        <v>8794</v>
      </c>
    </row>
    <row r="78" spans="1:8">
      <c r="E78" s="484" t="s">
        <v>8795</v>
      </c>
      <c r="F78" s="484"/>
      <c r="G78" s="484"/>
    </row>
    <row r="80" spans="1:8">
      <c r="A80" s="483" t="s">
        <v>8792</v>
      </c>
    </row>
    <row r="81" spans="1:8">
      <c r="D81" s="483">
        <v>8500</v>
      </c>
      <c r="H81" s="483" t="s">
        <v>8745</v>
      </c>
    </row>
    <row r="82" spans="1:8" ht="58.5" customHeight="1">
      <c r="E82" s="483">
        <v>7826</v>
      </c>
      <c r="H82" s="489" t="s">
        <v>8796</v>
      </c>
    </row>
    <row r="83" spans="1:8">
      <c r="E83" s="483">
        <v>220</v>
      </c>
      <c r="H83" s="483" t="s">
        <v>8797</v>
      </c>
    </row>
    <row r="84" spans="1:8">
      <c r="E84" s="484" t="s">
        <v>8798</v>
      </c>
      <c r="F84" s="484"/>
      <c r="G84" s="484"/>
    </row>
    <row r="86" spans="1:8">
      <c r="A86" s="483" t="s">
        <v>8792</v>
      </c>
    </row>
    <row r="87" spans="1:8">
      <c r="E87" s="483">
        <v>1205</v>
      </c>
      <c r="H87" s="483" t="s">
        <v>8799</v>
      </c>
    </row>
    <row r="88" spans="1:8">
      <c r="E88" s="484" t="s">
        <v>8800</v>
      </c>
      <c r="F88" s="484"/>
      <c r="G88" s="484"/>
    </row>
    <row r="90" spans="1:8">
      <c r="A90" s="483" t="s">
        <v>8801</v>
      </c>
    </row>
    <row r="91" spans="1:8">
      <c r="E91" s="483">
        <v>37</v>
      </c>
      <c r="H91" s="483" t="s">
        <v>8802</v>
      </c>
    </row>
    <row r="92" spans="1:8">
      <c r="E92" s="484" t="s">
        <v>8803</v>
      </c>
      <c r="F92" s="484"/>
      <c r="G92" s="484"/>
    </row>
    <row r="94" spans="1:8">
      <c r="A94" s="483" t="s">
        <v>8804</v>
      </c>
    </row>
    <row r="95" spans="1:8">
      <c r="D95" s="483">
        <v>50000</v>
      </c>
      <c r="H95" s="483" t="s">
        <v>8745</v>
      </c>
    </row>
    <row r="96" spans="1:8">
      <c r="E96" s="483">
        <v>50000</v>
      </c>
      <c r="H96" s="483" t="s">
        <v>8805</v>
      </c>
    </row>
    <row r="98" spans="1:8">
      <c r="A98" s="483" t="s">
        <v>8806</v>
      </c>
    </row>
    <row r="99" spans="1:8">
      <c r="E99" s="483">
        <v>9</v>
      </c>
      <c r="H99" s="483" t="s">
        <v>8807</v>
      </c>
    </row>
    <row r="100" spans="1:8">
      <c r="E100" s="484" t="s">
        <v>8808</v>
      </c>
      <c r="F100" s="484"/>
      <c r="G100" s="484"/>
    </row>
    <row r="102" spans="1:8">
      <c r="A102" s="483" t="s">
        <v>8809</v>
      </c>
    </row>
    <row r="103" spans="1:8">
      <c r="E103" s="483">
        <v>100</v>
      </c>
      <c r="H103" s="483" t="s">
        <v>8810</v>
      </c>
    </row>
    <row r="104" spans="1:8">
      <c r="E104" s="484" t="s">
        <v>8811</v>
      </c>
      <c r="F104" s="484"/>
      <c r="G104" s="484"/>
    </row>
    <row r="106" spans="1:8">
      <c r="A106" s="483" t="s">
        <v>8812</v>
      </c>
    </row>
    <row r="107" spans="1:8">
      <c r="E107" s="483">
        <v>67</v>
      </c>
      <c r="H107" s="483" t="s">
        <v>8813</v>
      </c>
    </row>
    <row r="108" spans="1:8">
      <c r="E108" s="483">
        <v>700</v>
      </c>
      <c r="H108" s="483" t="s">
        <v>8814</v>
      </c>
    </row>
    <row r="109" spans="1:8">
      <c r="E109" s="484" t="s">
        <v>8815</v>
      </c>
      <c r="F109" s="484"/>
      <c r="G109" s="484"/>
    </row>
    <row r="111" spans="1:8">
      <c r="A111" s="483" t="s">
        <v>8816</v>
      </c>
    </row>
    <row r="112" spans="1:8">
      <c r="D112" s="483">
        <v>20030</v>
      </c>
      <c r="H112" s="483" t="s">
        <v>8745</v>
      </c>
    </row>
    <row r="113" spans="1:8">
      <c r="E113" s="483">
        <v>20000</v>
      </c>
      <c r="H113" s="483" t="s">
        <v>8817</v>
      </c>
    </row>
    <row r="114" spans="1:8">
      <c r="E114" s="483">
        <v>30</v>
      </c>
      <c r="H114" s="483" t="s">
        <v>8818</v>
      </c>
    </row>
    <row r="115" spans="1:8">
      <c r="E115" s="484" t="s">
        <v>8815</v>
      </c>
      <c r="F115" s="484"/>
      <c r="G115" s="484"/>
    </row>
    <row r="117" spans="1:8">
      <c r="A117" s="483" t="s">
        <v>8819</v>
      </c>
    </row>
    <row r="118" spans="1:8">
      <c r="E118" s="483">
        <v>200</v>
      </c>
      <c r="H118" s="483" t="s">
        <v>8820</v>
      </c>
    </row>
    <row r="119" spans="1:8">
      <c r="E119" s="484" t="s">
        <v>8821</v>
      </c>
      <c r="F119" s="484"/>
      <c r="G119" s="484"/>
    </row>
    <row r="121" spans="1:8">
      <c r="A121" s="483" t="s">
        <v>8822</v>
      </c>
    </row>
    <row r="122" spans="1:8">
      <c r="D122" s="483">
        <v>4000</v>
      </c>
      <c r="H122" s="483" t="s">
        <v>8745</v>
      </c>
    </row>
    <row r="123" spans="1:8">
      <c r="E123" s="483">
        <v>1205</v>
      </c>
      <c r="H123" s="483" t="s">
        <v>8823</v>
      </c>
    </row>
    <row r="124" spans="1:8">
      <c r="E124" s="483">
        <v>35</v>
      </c>
      <c r="H124" s="483" t="s">
        <v>8824</v>
      </c>
    </row>
    <row r="125" spans="1:8">
      <c r="E125" s="483">
        <v>25</v>
      </c>
      <c r="H125" s="483" t="s">
        <v>8825</v>
      </c>
    </row>
    <row r="126" spans="1:8">
      <c r="E126" s="483">
        <v>1000</v>
      </c>
      <c r="H126" s="483" t="s">
        <v>8826</v>
      </c>
    </row>
    <row r="127" spans="1:8">
      <c r="E127" s="484" t="s">
        <v>8827</v>
      </c>
      <c r="F127" s="484"/>
      <c r="G127" s="484"/>
    </row>
    <row r="129" spans="1:8">
      <c r="A129" s="483" t="s">
        <v>8828</v>
      </c>
    </row>
    <row r="130" spans="1:8">
      <c r="E130" s="483">
        <v>500</v>
      </c>
      <c r="H130" s="483" t="s">
        <v>8829</v>
      </c>
    </row>
    <row r="131" spans="1:8">
      <c r="E131" s="484" t="s">
        <v>8830</v>
      </c>
      <c r="F131" s="484"/>
      <c r="G131" s="484"/>
    </row>
    <row r="133" spans="1:8" s="487" customFormat="1"/>
    <row r="135" spans="1:8">
      <c r="A135" s="483" t="s">
        <v>8831</v>
      </c>
    </row>
    <row r="136" spans="1:8">
      <c r="E136" s="483">
        <v>250</v>
      </c>
      <c r="H136" s="483" t="s">
        <v>8832</v>
      </c>
    </row>
    <row r="137" spans="1:8">
      <c r="E137" s="484" t="s">
        <v>8833</v>
      </c>
      <c r="F137" s="484"/>
      <c r="G137" s="484"/>
    </row>
    <row r="139" spans="1:8">
      <c r="A139" s="483" t="s">
        <v>8834</v>
      </c>
    </row>
    <row r="140" spans="1:8">
      <c r="E140" s="483">
        <v>18</v>
      </c>
      <c r="H140" s="483" t="s">
        <v>8835</v>
      </c>
    </row>
    <row r="141" spans="1:8">
      <c r="E141" s="483">
        <v>275</v>
      </c>
      <c r="H141" s="483" t="s">
        <v>8836</v>
      </c>
    </row>
    <row r="142" spans="1:8">
      <c r="E142" s="483">
        <v>169</v>
      </c>
      <c r="H142" s="483" t="s">
        <v>8837</v>
      </c>
    </row>
    <row r="143" spans="1:8">
      <c r="E143" s="484" t="s">
        <v>8838</v>
      </c>
      <c r="F143" s="484"/>
      <c r="G143" s="484"/>
    </row>
    <row r="145" spans="1:8">
      <c r="A145" s="483" t="s">
        <v>8839</v>
      </c>
    </row>
    <row r="146" spans="1:8">
      <c r="C146" s="483">
        <v>12396</v>
      </c>
      <c r="H146" s="483" t="s">
        <v>8840</v>
      </c>
    </row>
    <row r="147" spans="1:8">
      <c r="B147" s="483">
        <v>11340</v>
      </c>
      <c r="H147" s="483" t="s">
        <v>8841</v>
      </c>
    </row>
    <row r="148" spans="1:8">
      <c r="D148" s="483">
        <v>12000</v>
      </c>
      <c r="H148" s="483" t="s">
        <v>8745</v>
      </c>
    </row>
    <row r="149" spans="1:8">
      <c r="E149" s="483">
        <v>10370</v>
      </c>
      <c r="H149" s="483" t="s">
        <v>8842</v>
      </c>
    </row>
    <row r="150" spans="1:8">
      <c r="E150" s="484" t="s">
        <v>8843</v>
      </c>
      <c r="F150" s="484"/>
      <c r="G150" s="484"/>
    </row>
    <row r="152" spans="1:8">
      <c r="A152" s="483" t="s">
        <v>8844</v>
      </c>
    </row>
    <row r="153" spans="1:8">
      <c r="E153" s="483">
        <v>109</v>
      </c>
      <c r="H153" s="483" t="s">
        <v>8845</v>
      </c>
    </row>
    <row r="154" spans="1:8">
      <c r="E154" s="484" t="s">
        <v>8846</v>
      </c>
      <c r="F154" s="484"/>
      <c r="G154" s="484"/>
    </row>
    <row r="156" spans="1:8">
      <c r="A156" s="483" t="s">
        <v>8847</v>
      </c>
    </row>
    <row r="157" spans="1:8">
      <c r="E157" s="483">
        <v>130</v>
      </c>
      <c r="H157" s="483" t="s">
        <v>8848</v>
      </c>
    </row>
    <row r="158" spans="1:8">
      <c r="E158" s="484" t="s">
        <v>8849</v>
      </c>
      <c r="F158" s="484"/>
      <c r="G158" s="484"/>
    </row>
    <row r="159" spans="1:8">
      <c r="E159" s="483">
        <v>159</v>
      </c>
      <c r="H159" s="483" t="s">
        <v>8850</v>
      </c>
    </row>
    <row r="160" spans="1:8">
      <c r="E160" s="483">
        <v>1205</v>
      </c>
      <c r="H160" s="483" t="s">
        <v>8851</v>
      </c>
    </row>
    <row r="161" spans="1:8">
      <c r="E161" s="483">
        <v>798</v>
      </c>
      <c r="H161" s="483" t="s">
        <v>8852</v>
      </c>
    </row>
    <row r="162" spans="1:8">
      <c r="E162" s="484" t="s">
        <v>8853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8854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8855</v>
      </c>
    </row>
    <row r="166" spans="1:8">
      <c r="E166" s="329">
        <v>200</v>
      </c>
      <c r="F166" s="329"/>
      <c r="G166" s="329"/>
      <c r="H166" s="483" t="s">
        <v>8855</v>
      </c>
    </row>
    <row r="167" spans="1:8">
      <c r="E167" s="484"/>
      <c r="F167" s="484"/>
      <c r="G167" s="484"/>
    </row>
    <row r="168" spans="1:8">
      <c r="A168" s="483" t="s">
        <v>8856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8857</v>
      </c>
    </row>
    <row r="170" spans="1:8">
      <c r="E170" s="329">
        <v>145</v>
      </c>
      <c r="F170" s="329"/>
      <c r="G170" s="329"/>
      <c r="H170" s="483" t="s">
        <v>8857</v>
      </c>
    </row>
    <row r="171" spans="1:8">
      <c r="E171" s="329"/>
      <c r="F171" s="329"/>
      <c r="G171" s="329"/>
    </row>
    <row r="172" spans="1:8">
      <c r="A172" s="483" t="s">
        <v>8858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8859</v>
      </c>
    </row>
    <row r="174" spans="1:8">
      <c r="E174" s="484" t="s">
        <v>8860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8858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8861</v>
      </c>
    </row>
    <row r="178" spans="1:8">
      <c r="E178" s="484"/>
      <c r="F178" s="484"/>
      <c r="G178" s="484"/>
    </row>
    <row r="179" spans="1:8">
      <c r="A179" s="483" t="s">
        <v>8862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8863</v>
      </c>
    </row>
    <row r="181" spans="1:8">
      <c r="E181" s="484"/>
      <c r="F181" s="484"/>
      <c r="G181" s="484"/>
    </row>
    <row r="182" spans="1:8">
      <c r="A182" s="483" t="s">
        <v>8864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8865</v>
      </c>
    </row>
    <row r="184" spans="1:8">
      <c r="C184" s="483">
        <v>40120</v>
      </c>
      <c r="E184" s="484"/>
      <c r="F184" s="484"/>
      <c r="G184" s="484"/>
      <c r="H184" s="483" t="s">
        <v>8866</v>
      </c>
    </row>
    <row r="185" spans="1:8">
      <c r="C185" s="483">
        <v>63796</v>
      </c>
      <c r="E185" s="484"/>
      <c r="F185" s="484"/>
      <c r="G185" s="484"/>
      <c r="H185" s="483" t="s">
        <v>8867</v>
      </c>
    </row>
    <row r="186" spans="1:8">
      <c r="E186" s="484"/>
      <c r="F186" s="484"/>
      <c r="G186" s="484"/>
    </row>
    <row r="187" spans="1:8">
      <c r="A187" s="483" t="s">
        <v>8868</v>
      </c>
    </row>
    <row r="188" spans="1:8" ht="49.5">
      <c r="C188" s="483">
        <v>20000</v>
      </c>
      <c r="H188" s="489" t="s">
        <v>8869</v>
      </c>
    </row>
    <row r="189" spans="1:8">
      <c r="E189" s="483">
        <v>30</v>
      </c>
      <c r="H189" s="483" t="s">
        <v>8870</v>
      </c>
    </row>
    <row r="190" spans="1:8">
      <c r="E190" s="484" t="s">
        <v>8775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8745</v>
      </c>
    </row>
    <row r="192" spans="1:8" ht="214.5">
      <c r="E192" s="329">
        <v>39561</v>
      </c>
      <c r="F192" s="329"/>
      <c r="G192" s="329"/>
      <c r="H192" s="489" t="s">
        <v>8871</v>
      </c>
    </row>
    <row r="193" spans="1:8">
      <c r="E193" s="484" t="s">
        <v>8872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8873</v>
      </c>
    </row>
    <row r="196" spans="1:8">
      <c r="C196" s="483">
        <v>15000</v>
      </c>
      <c r="H196" s="483" t="s">
        <v>8874</v>
      </c>
    </row>
    <row r="197" spans="1:8" ht="115.5">
      <c r="B197" s="489" t="s">
        <v>8875</v>
      </c>
      <c r="H197" s="483" t="s">
        <v>8876</v>
      </c>
    </row>
    <row r="199" spans="1:8">
      <c r="A199" s="483" t="s">
        <v>8877</v>
      </c>
    </row>
    <row r="200" spans="1:8">
      <c r="E200" s="483">
        <v>1205</v>
      </c>
      <c r="H200" s="483" t="s">
        <v>8878</v>
      </c>
    </row>
    <row r="201" spans="1:8">
      <c r="E201" s="484" t="s">
        <v>8879</v>
      </c>
      <c r="F201" s="484"/>
      <c r="G201" s="484"/>
    </row>
    <row r="202" spans="1:8">
      <c r="E202" s="484" t="s">
        <v>8880</v>
      </c>
      <c r="F202" s="484"/>
      <c r="G202" s="484"/>
      <c r="H202" s="483" t="s">
        <v>8881</v>
      </c>
    </row>
    <row r="204" spans="1:8">
      <c r="A204" s="483" t="s">
        <v>8882</v>
      </c>
    </row>
    <row r="205" spans="1:8">
      <c r="C205" s="483">
        <v>30000</v>
      </c>
      <c r="H205" s="483" t="s">
        <v>8883</v>
      </c>
    </row>
    <row r="206" spans="1:8">
      <c r="E206" s="483">
        <v>399</v>
      </c>
      <c r="H206" s="483" t="s">
        <v>8884</v>
      </c>
    </row>
    <row r="207" spans="1:8">
      <c r="E207" s="483">
        <v>180</v>
      </c>
      <c r="H207" s="483" t="s">
        <v>8885</v>
      </c>
    </row>
    <row r="208" spans="1:8">
      <c r="E208" s="483">
        <v>185</v>
      </c>
      <c r="H208" s="483" t="s">
        <v>8885</v>
      </c>
    </row>
    <row r="209" spans="1:8">
      <c r="E209" s="484" t="s">
        <v>8886</v>
      </c>
      <c r="F209" s="484"/>
      <c r="G209" s="484"/>
    </row>
    <row r="210" spans="1:8">
      <c r="E210" s="484" t="s">
        <v>8887</v>
      </c>
      <c r="F210" s="484"/>
      <c r="G210" s="484"/>
      <c r="H210" s="483" t="s">
        <v>8888</v>
      </c>
    </row>
    <row r="212" spans="1:8">
      <c r="A212" s="483" t="s">
        <v>8889</v>
      </c>
    </row>
    <row r="213" spans="1:8">
      <c r="E213" s="483">
        <v>145</v>
      </c>
      <c r="H213" s="483" t="s">
        <v>8890</v>
      </c>
    </row>
    <row r="214" spans="1:8">
      <c r="E214" s="483">
        <v>150</v>
      </c>
      <c r="H214" s="483" t="s">
        <v>8890</v>
      </c>
    </row>
    <row r="215" spans="1:8">
      <c r="E215" s="484" t="s">
        <v>8891</v>
      </c>
      <c r="F215" s="484"/>
      <c r="G215" s="484"/>
    </row>
    <row r="217" spans="1:8">
      <c r="A217" s="483" t="s">
        <v>8892</v>
      </c>
    </row>
    <row r="218" spans="1:8">
      <c r="E218" s="483">
        <v>18</v>
      </c>
      <c r="H218" s="483" t="s">
        <v>8893</v>
      </c>
    </row>
    <row r="219" spans="1:8">
      <c r="E219" s="483">
        <v>200</v>
      </c>
      <c r="H219" s="483" t="s">
        <v>8894</v>
      </c>
    </row>
    <row r="220" spans="1:8">
      <c r="E220" s="483">
        <v>600</v>
      </c>
      <c r="H220" s="483" t="s">
        <v>8895</v>
      </c>
    </row>
    <row r="221" spans="1:8">
      <c r="E221" s="484" t="s">
        <v>8896</v>
      </c>
      <c r="F221" s="484"/>
      <c r="G221" s="484"/>
      <c r="H221" s="483" t="s">
        <v>8897</v>
      </c>
    </row>
    <row r="222" spans="1:8">
      <c r="E222" s="484"/>
      <c r="F222" s="484"/>
      <c r="G222" s="484"/>
    </row>
    <row r="223" spans="1:8">
      <c r="A223" s="483" t="s">
        <v>8898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8899</v>
      </c>
    </row>
    <row r="225" spans="1:8">
      <c r="E225" s="329">
        <v>230</v>
      </c>
      <c r="F225" s="329"/>
      <c r="G225" s="329"/>
      <c r="H225" s="483" t="s">
        <v>8899</v>
      </c>
    </row>
    <row r="226" spans="1:8">
      <c r="E226" s="484" t="s">
        <v>8900</v>
      </c>
      <c r="F226" s="484"/>
      <c r="G226" s="484"/>
      <c r="H226" s="483" t="s">
        <v>8901</v>
      </c>
    </row>
    <row r="227" spans="1:8" s="487" customFormat="1">
      <c r="E227" s="493"/>
      <c r="F227" s="493"/>
      <c r="G227" s="493"/>
    </row>
    <row r="228" spans="1:8">
      <c r="A228" s="483" t="s">
        <v>8902</v>
      </c>
    </row>
    <row r="229" spans="1:8">
      <c r="C229" s="483">
        <v>15000</v>
      </c>
      <c r="H229" s="483" t="s">
        <v>8903</v>
      </c>
    </row>
    <row r="231" spans="1:8">
      <c r="A231" s="483" t="s">
        <v>8904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8905</v>
      </c>
    </row>
    <row r="233" spans="1:8">
      <c r="E233" s="329">
        <v>270</v>
      </c>
      <c r="F233" s="329"/>
      <c r="G233" s="329"/>
      <c r="H233" s="483" t="s">
        <v>8905</v>
      </c>
    </row>
    <row r="234" spans="1:8">
      <c r="E234" s="484" t="s">
        <v>8906</v>
      </c>
      <c r="F234" s="484"/>
      <c r="G234" s="484"/>
    </row>
    <row r="236" spans="1:8">
      <c r="A236" s="483" t="s">
        <v>8907</v>
      </c>
    </row>
    <row r="237" spans="1:8">
      <c r="D237" s="483">
        <v>7000</v>
      </c>
      <c r="H237" s="483" t="s">
        <v>8745</v>
      </c>
    </row>
    <row r="238" spans="1:8">
      <c r="E238" s="483">
        <v>2000</v>
      </c>
      <c r="H238" s="483" t="s">
        <v>8908</v>
      </c>
    </row>
    <row r="239" spans="1:8">
      <c r="E239" s="484" t="s">
        <v>8909</v>
      </c>
      <c r="F239" s="484"/>
      <c r="G239" s="484"/>
    </row>
    <row r="241" spans="1:8">
      <c r="A241" s="483" t="s">
        <v>8910</v>
      </c>
    </row>
    <row r="242" spans="1:8">
      <c r="D242" s="483">
        <v>53000</v>
      </c>
      <c r="H242" s="483" t="s">
        <v>8745</v>
      </c>
    </row>
    <row r="243" spans="1:8">
      <c r="E243" s="483">
        <v>18234</v>
      </c>
      <c r="H243" s="483" t="s">
        <v>8911</v>
      </c>
    </row>
    <row r="244" spans="1:8">
      <c r="E244" s="483">
        <v>20758</v>
      </c>
      <c r="H244" s="483" t="s">
        <v>8912</v>
      </c>
    </row>
    <row r="245" spans="1:8">
      <c r="E245" s="483">
        <v>13614</v>
      </c>
      <c r="H245" s="483" t="s">
        <v>8913</v>
      </c>
    </row>
    <row r="246" spans="1:8">
      <c r="E246" s="484" t="s">
        <v>8914</v>
      </c>
      <c r="F246" s="484"/>
      <c r="G246" s="484"/>
    </row>
    <row r="248" spans="1:8">
      <c r="A248" s="483" t="s">
        <v>8915</v>
      </c>
    </row>
    <row r="249" spans="1:8">
      <c r="E249" s="483">
        <v>1812</v>
      </c>
      <c r="H249" s="483" t="s">
        <v>8916</v>
      </c>
    </row>
    <row r="250" spans="1:8">
      <c r="E250" s="483">
        <v>399</v>
      </c>
      <c r="H250" s="483" t="s">
        <v>8917</v>
      </c>
    </row>
    <row r="251" spans="1:8">
      <c r="E251" s="484" t="s">
        <v>8918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8919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8920</v>
      </c>
    </row>
    <row r="255" spans="1:8">
      <c r="E255" s="484" t="s">
        <v>8921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8922</v>
      </c>
    </row>
    <row r="258" spans="1:8">
      <c r="E258" s="483">
        <v>130</v>
      </c>
      <c r="H258" s="483" t="s">
        <v>8923</v>
      </c>
    </row>
    <row r="259" spans="1:8">
      <c r="E259" s="484" t="s">
        <v>8924</v>
      </c>
      <c r="F259" s="484"/>
      <c r="G259" s="484"/>
    </row>
    <row r="261" spans="1:8">
      <c r="A261" s="483" t="s">
        <v>8925</v>
      </c>
    </row>
    <row r="262" spans="1:8">
      <c r="E262" s="483">
        <v>140</v>
      </c>
      <c r="H262" s="483" t="s">
        <v>8926</v>
      </c>
    </row>
    <row r="263" spans="1:8">
      <c r="E263" s="483">
        <v>130</v>
      </c>
      <c r="H263" s="483" t="s">
        <v>8926</v>
      </c>
    </row>
    <row r="264" spans="1:8">
      <c r="E264" s="484" t="s">
        <v>8927</v>
      </c>
      <c r="F264" s="484"/>
      <c r="G264" s="484"/>
    </row>
    <row r="266" spans="1:8">
      <c r="A266" s="483" t="s">
        <v>8928</v>
      </c>
    </row>
    <row r="267" spans="1:8">
      <c r="E267" s="483">
        <v>1205</v>
      </c>
      <c r="H267" s="483" t="s">
        <v>8929</v>
      </c>
    </row>
    <row r="268" spans="1:8">
      <c r="E268" s="484" t="s">
        <v>8930</v>
      </c>
      <c r="F268" s="484"/>
      <c r="G268" s="484"/>
    </row>
    <row r="270" spans="1:8">
      <c r="A270" s="483" t="s">
        <v>8931</v>
      </c>
    </row>
    <row r="271" spans="1:8">
      <c r="E271" s="483">
        <v>200</v>
      </c>
      <c r="H271" s="483" t="s">
        <v>8932</v>
      </c>
    </row>
    <row r="272" spans="1:8">
      <c r="E272" s="484"/>
      <c r="F272" s="484"/>
      <c r="G272" s="484"/>
    </row>
    <row r="274" spans="1:8">
      <c r="A274" s="483" t="s">
        <v>8933</v>
      </c>
    </row>
    <row r="275" spans="1:8">
      <c r="C275" s="483">
        <v>15000</v>
      </c>
      <c r="H275" s="483" t="s">
        <v>8934</v>
      </c>
    </row>
    <row r="277" spans="1:8">
      <c r="A277" s="483" t="s">
        <v>8935</v>
      </c>
    </row>
    <row r="278" spans="1:8">
      <c r="E278" s="483">
        <v>1583</v>
      </c>
      <c r="H278" s="483" t="s">
        <v>8936</v>
      </c>
    </row>
    <row r="279" spans="1:8">
      <c r="E279" s="484" t="s">
        <v>8937</v>
      </c>
      <c r="F279" s="484"/>
      <c r="G279" s="484"/>
    </row>
    <row r="281" spans="1:8">
      <c r="A281" s="483" t="s">
        <v>8938</v>
      </c>
    </row>
    <row r="282" spans="1:8">
      <c r="C282" s="483">
        <v>19536</v>
      </c>
      <c r="H282" s="483" t="s">
        <v>8939</v>
      </c>
    </row>
    <row r="283" spans="1:8">
      <c r="D283" s="483">
        <v>5000</v>
      </c>
      <c r="H283" s="483" t="s">
        <v>8940</v>
      </c>
    </row>
    <row r="284" spans="1:8">
      <c r="E284" s="484" t="s">
        <v>8941</v>
      </c>
      <c r="F284" s="484"/>
      <c r="G284" s="484"/>
    </row>
    <row r="286" spans="1:8">
      <c r="A286" s="483" t="s">
        <v>8942</v>
      </c>
      <c r="E286" s="483">
        <v>250</v>
      </c>
      <c r="H286" s="483" t="s">
        <v>8943</v>
      </c>
    </row>
    <row r="287" spans="1:8">
      <c r="E287" s="483">
        <v>250</v>
      </c>
      <c r="H287" s="483" t="s">
        <v>8943</v>
      </c>
    </row>
    <row r="288" spans="1:8">
      <c r="E288" s="484" t="s">
        <v>8944</v>
      </c>
      <c r="F288" s="484"/>
      <c r="G288" s="484"/>
    </row>
    <row r="290" spans="1:8">
      <c r="A290" s="483" t="s">
        <v>8945</v>
      </c>
    </row>
    <row r="291" spans="1:8">
      <c r="C291" s="483">
        <v>39756</v>
      </c>
      <c r="H291" s="483" t="s">
        <v>8946</v>
      </c>
    </row>
    <row r="293" spans="1:8">
      <c r="A293" s="483" t="s">
        <v>8947</v>
      </c>
    </row>
    <row r="294" spans="1:8">
      <c r="C294" s="483">
        <v>15000</v>
      </c>
      <c r="H294" s="483" t="s">
        <v>8948</v>
      </c>
    </row>
    <row r="296" spans="1:8">
      <c r="A296" s="483" t="s">
        <v>8947</v>
      </c>
    </row>
    <row r="297" spans="1:8">
      <c r="E297" s="483">
        <v>1205</v>
      </c>
      <c r="H297" s="483" t="s">
        <v>8949</v>
      </c>
    </row>
    <row r="298" spans="1:8">
      <c r="E298" s="483">
        <v>1205</v>
      </c>
      <c r="H298" s="483" t="s">
        <v>8950</v>
      </c>
    </row>
    <row r="299" spans="1:8">
      <c r="E299" s="484" t="s">
        <v>8951</v>
      </c>
      <c r="F299" s="484"/>
      <c r="G299" s="484"/>
    </row>
    <row r="300" spans="1:8">
      <c r="E300" s="484" t="s">
        <v>8952</v>
      </c>
      <c r="F300" s="484"/>
      <c r="G300" s="484"/>
      <c r="H300" s="483" t="s">
        <v>8953</v>
      </c>
    </row>
    <row r="301" spans="1:8">
      <c r="E301" s="484"/>
      <c r="F301" s="484"/>
      <c r="G301" s="484"/>
    </row>
    <row r="302" spans="1:8">
      <c r="A302" s="483" t="s">
        <v>8954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8955</v>
      </c>
    </row>
    <row r="305" spans="1:8">
      <c r="A305" s="483" t="s">
        <v>8956</v>
      </c>
      <c r="D305" s="483">
        <v>9600</v>
      </c>
      <c r="H305" s="483" t="s">
        <v>8957</v>
      </c>
    </row>
    <row r="306" spans="1:8">
      <c r="E306" s="484" t="s">
        <v>8958</v>
      </c>
      <c r="F306" s="484"/>
      <c r="G306" s="484"/>
    </row>
    <row r="308" spans="1:8">
      <c r="A308" s="483" t="s">
        <v>8956</v>
      </c>
      <c r="E308" s="483">
        <v>1583</v>
      </c>
      <c r="H308" s="483" t="s">
        <v>8959</v>
      </c>
    </row>
    <row r="309" spans="1:8">
      <c r="E309" s="483">
        <v>3</v>
      </c>
      <c r="H309" s="483" t="s">
        <v>8960</v>
      </c>
    </row>
    <row r="310" spans="1:8">
      <c r="E310" s="484" t="s">
        <v>8961</v>
      </c>
      <c r="F310" s="484"/>
      <c r="G310" s="484"/>
    </row>
    <row r="312" spans="1:8">
      <c r="A312" s="483" t="s">
        <v>8962</v>
      </c>
      <c r="E312" s="483">
        <v>50</v>
      </c>
      <c r="H312" s="483" t="s">
        <v>8963</v>
      </c>
    </row>
    <row r="313" spans="1:8">
      <c r="E313" s="483">
        <v>70</v>
      </c>
      <c r="H313" s="483" t="s">
        <v>8964</v>
      </c>
    </row>
    <row r="314" spans="1:8">
      <c r="E314" s="484" t="s">
        <v>8965</v>
      </c>
      <c r="F314" s="484"/>
      <c r="G314" s="484"/>
    </row>
    <row r="316" spans="1:8">
      <c r="A316" s="483" t="s">
        <v>8966</v>
      </c>
    </row>
    <row r="317" spans="1:8">
      <c r="E317" s="483">
        <v>50</v>
      </c>
      <c r="H317" s="483" t="s">
        <v>8967</v>
      </c>
    </row>
    <row r="318" spans="1:8">
      <c r="E318" s="483">
        <v>798</v>
      </c>
      <c r="H318" s="483" t="s">
        <v>8968</v>
      </c>
    </row>
    <row r="319" spans="1:8">
      <c r="E319" s="484" t="s">
        <v>8969</v>
      </c>
      <c r="F319" s="484"/>
      <c r="G319" s="484"/>
    </row>
    <row r="321" spans="1:8">
      <c r="A321" s="483" t="s">
        <v>8970</v>
      </c>
    </row>
    <row r="322" spans="1:8">
      <c r="C322" s="483">
        <v>7000</v>
      </c>
      <c r="H322" s="483" t="s">
        <v>8971</v>
      </c>
    </row>
    <row r="324" spans="1:8">
      <c r="A324" s="483" t="s">
        <v>8970</v>
      </c>
    </row>
    <row r="325" spans="1:8">
      <c r="E325" s="483">
        <v>5000</v>
      </c>
      <c r="H325" s="483" t="s">
        <v>8972</v>
      </c>
    </row>
    <row r="326" spans="1:8">
      <c r="E326" s="484" t="s">
        <v>8973</v>
      </c>
      <c r="F326" s="484"/>
      <c r="G326" s="484"/>
    </row>
    <row r="328" spans="1:8">
      <c r="A328" s="483" t="s">
        <v>8970</v>
      </c>
    </row>
    <row r="329" spans="1:8">
      <c r="E329" s="483">
        <v>1000</v>
      </c>
      <c r="H329" s="483" t="s">
        <v>8974</v>
      </c>
    </row>
    <row r="330" spans="1:8">
      <c r="E330" s="484" t="s">
        <v>8975</v>
      </c>
      <c r="F330" s="484"/>
      <c r="G330" s="484"/>
    </row>
    <row r="332" spans="1:8">
      <c r="A332" s="483" t="s">
        <v>8976</v>
      </c>
    </row>
    <row r="333" spans="1:8">
      <c r="E333" s="483">
        <v>399</v>
      </c>
      <c r="H333" s="483" t="s">
        <v>8977</v>
      </c>
    </row>
    <row r="334" spans="1:8">
      <c r="E334" s="484" t="s">
        <v>8978</v>
      </c>
      <c r="F334" s="484"/>
      <c r="G334" s="484"/>
    </row>
    <row r="336" spans="1:8">
      <c r="A336" s="483" t="s">
        <v>8979</v>
      </c>
    </row>
    <row r="337" spans="1:8">
      <c r="E337" s="483">
        <v>90</v>
      </c>
      <c r="H337" s="483" t="s">
        <v>8980</v>
      </c>
    </row>
    <row r="338" spans="1:8">
      <c r="E338" s="484" t="s">
        <v>8981</v>
      </c>
      <c r="F338" s="484"/>
      <c r="G338" s="484"/>
    </row>
    <row r="340" spans="1:8">
      <c r="A340" s="483" t="s">
        <v>8982</v>
      </c>
    </row>
    <row r="341" spans="1:8">
      <c r="E341" s="483">
        <v>276</v>
      </c>
      <c r="H341" s="483" t="s">
        <v>8850</v>
      </c>
    </row>
    <row r="342" spans="1:8">
      <c r="E342" s="484" t="s">
        <v>8983</v>
      </c>
      <c r="F342" s="484"/>
      <c r="G342" s="484"/>
    </row>
    <row r="344" spans="1:8">
      <c r="A344" s="483" t="s">
        <v>8984</v>
      </c>
    </row>
    <row r="345" spans="1:8">
      <c r="C345" s="483">
        <v>15000</v>
      </c>
      <c r="H345" s="483" t="s">
        <v>8985</v>
      </c>
    </row>
    <row r="347" spans="1:8">
      <c r="A347" s="483" t="s">
        <v>8984</v>
      </c>
    </row>
    <row r="348" spans="1:8">
      <c r="C348" s="483">
        <v>40000</v>
      </c>
      <c r="H348" s="483" t="s">
        <v>8986</v>
      </c>
    </row>
    <row r="350" spans="1:8">
      <c r="A350" s="483" t="s">
        <v>8984</v>
      </c>
    </row>
    <row r="351" spans="1:8" ht="115.5">
      <c r="B351" s="483">
        <v>97905</v>
      </c>
      <c r="H351" s="489" t="s">
        <v>8987</v>
      </c>
    </row>
    <row r="353" spans="1:8">
      <c r="A353" s="483" t="s">
        <v>8988</v>
      </c>
    </row>
    <row r="354" spans="1:8">
      <c r="C354" s="483">
        <v>63796</v>
      </c>
      <c r="H354" s="483" t="s">
        <v>8989</v>
      </c>
    </row>
    <row r="355" spans="1:8">
      <c r="C355" s="483">
        <v>29000</v>
      </c>
      <c r="H355" s="483" t="s">
        <v>8990</v>
      </c>
    </row>
    <row r="356" spans="1:8">
      <c r="C356" s="483">
        <v>23536</v>
      </c>
      <c r="H356" s="483" t="s">
        <v>8991</v>
      </c>
    </row>
    <row r="357" spans="1:8">
      <c r="C357" s="483">
        <v>13002</v>
      </c>
      <c r="H357" s="483" t="s">
        <v>8992</v>
      </c>
    </row>
    <row r="359" spans="1:8">
      <c r="A359" s="483" t="s">
        <v>8993</v>
      </c>
    </row>
    <row r="360" spans="1:8">
      <c r="D360" s="483">
        <v>10000</v>
      </c>
      <c r="H360" s="483" t="s">
        <v>8994</v>
      </c>
    </row>
    <row r="361" spans="1:8">
      <c r="E361" s="483">
        <v>3844</v>
      </c>
      <c r="H361" s="483" t="s">
        <v>8995</v>
      </c>
    </row>
    <row r="362" spans="1:8">
      <c r="E362" s="483">
        <v>1583</v>
      </c>
      <c r="H362" s="483" t="s">
        <v>8996</v>
      </c>
    </row>
    <row r="363" spans="1:8">
      <c r="E363" s="483">
        <v>1583</v>
      </c>
      <c r="H363" s="483" t="s">
        <v>8997</v>
      </c>
    </row>
    <row r="364" spans="1:8">
      <c r="E364" s="483">
        <v>9</v>
      </c>
      <c r="H364" s="483" t="s">
        <v>8998</v>
      </c>
    </row>
    <row r="365" spans="1:8">
      <c r="E365" s="483">
        <v>17</v>
      </c>
      <c r="H365" s="483" t="s">
        <v>8999</v>
      </c>
    </row>
    <row r="366" spans="1:8">
      <c r="E366" s="484" t="s">
        <v>9000</v>
      </c>
      <c r="F366" s="484"/>
      <c r="G366" s="484"/>
    </row>
    <row r="368" spans="1:8">
      <c r="A368" s="483" t="s">
        <v>9001</v>
      </c>
    </row>
    <row r="369" spans="1:8">
      <c r="E369" s="483">
        <v>200</v>
      </c>
      <c r="H369" s="483" t="s">
        <v>9002</v>
      </c>
    </row>
    <row r="370" spans="1:8">
      <c r="E370" s="484" t="s">
        <v>9003</v>
      </c>
      <c r="F370" s="484"/>
      <c r="G370" s="484"/>
    </row>
    <row r="372" spans="1:8">
      <c r="A372" s="483" t="s">
        <v>9004</v>
      </c>
    </row>
    <row r="373" spans="1:8">
      <c r="E373" s="483">
        <v>114</v>
      </c>
      <c r="H373" s="483" t="s">
        <v>9005</v>
      </c>
    </row>
    <row r="374" spans="1:8">
      <c r="E374" s="484" t="s">
        <v>9006</v>
      </c>
      <c r="F374" s="484"/>
      <c r="G374" s="484"/>
    </row>
    <row r="376" spans="1:8">
      <c r="A376" s="483" t="s">
        <v>9007</v>
      </c>
    </row>
    <row r="377" spans="1:8">
      <c r="E377" s="483">
        <v>1205</v>
      </c>
      <c r="H377" s="483" t="s">
        <v>9008</v>
      </c>
    </row>
    <row r="378" spans="1:8">
      <c r="E378" s="484" t="s">
        <v>9009</v>
      </c>
      <c r="F378" s="484"/>
      <c r="G378" s="484"/>
    </row>
    <row r="380" spans="1:8">
      <c r="A380" s="483" t="s">
        <v>9007</v>
      </c>
    </row>
    <row r="381" spans="1:8">
      <c r="C381" s="483">
        <v>23767</v>
      </c>
      <c r="H381" s="483" t="s">
        <v>9010</v>
      </c>
    </row>
    <row r="383" spans="1:8">
      <c r="A383" s="483" t="s">
        <v>9011</v>
      </c>
    </row>
    <row r="384" spans="1:8">
      <c r="E384" s="483">
        <v>2400</v>
      </c>
      <c r="H384" s="483" t="s">
        <v>9012</v>
      </c>
    </row>
    <row r="385" spans="1:8">
      <c r="E385" s="484" t="s">
        <v>9013</v>
      </c>
      <c r="F385" s="484"/>
      <c r="G385" s="484"/>
    </row>
    <row r="387" spans="1:8">
      <c r="A387" s="483" t="s">
        <v>9014</v>
      </c>
    </row>
    <row r="388" spans="1:8">
      <c r="E388" s="483">
        <v>130</v>
      </c>
      <c r="H388" s="483" t="s">
        <v>9015</v>
      </c>
    </row>
    <row r="389" spans="1:8">
      <c r="E389" s="484" t="s">
        <v>9016</v>
      </c>
      <c r="F389" s="484"/>
      <c r="G389" s="484"/>
    </row>
    <row r="391" spans="1:8">
      <c r="A391" s="483" t="s">
        <v>9017</v>
      </c>
    </row>
    <row r="392" spans="1:8">
      <c r="B392" s="483">
        <v>16380</v>
      </c>
      <c r="H392" s="483" t="s">
        <v>9018</v>
      </c>
    </row>
    <row r="393" spans="1:8">
      <c r="B393" s="483">
        <v>4725</v>
      </c>
      <c r="H393" s="483" t="s">
        <v>9019</v>
      </c>
    </row>
    <row r="394" spans="1:8">
      <c r="B394" s="483">
        <v>11340</v>
      </c>
      <c r="H394" s="483" t="s">
        <v>9020</v>
      </c>
    </row>
    <row r="395" spans="1:8">
      <c r="B395" s="483">
        <v>9450</v>
      </c>
      <c r="H395" s="483" t="s">
        <v>9021</v>
      </c>
    </row>
    <row r="396" spans="1:8">
      <c r="B396" s="483">
        <v>14175</v>
      </c>
      <c r="H396" s="483" t="s">
        <v>9022</v>
      </c>
    </row>
    <row r="397" spans="1:8">
      <c r="B397" s="483">
        <v>14175</v>
      </c>
      <c r="H397" s="483" t="s">
        <v>9023</v>
      </c>
    </row>
    <row r="399" spans="1:8">
      <c r="A399" s="483" t="s">
        <v>9024</v>
      </c>
    </row>
    <row r="400" spans="1:8">
      <c r="E400" s="483">
        <v>320</v>
      </c>
      <c r="H400" s="483" t="s">
        <v>9025</v>
      </c>
    </row>
    <row r="401" spans="1:8">
      <c r="E401" s="484" t="s">
        <v>9026</v>
      </c>
      <c r="F401" s="484"/>
      <c r="G401" s="484"/>
    </row>
    <row r="403" spans="1:8">
      <c r="A403" s="483" t="s">
        <v>9027</v>
      </c>
    </row>
    <row r="404" spans="1:8">
      <c r="B404" s="483">
        <v>12600</v>
      </c>
      <c r="H404" s="483" t="s">
        <v>9028</v>
      </c>
    </row>
    <row r="405" spans="1:8">
      <c r="B405" s="483">
        <v>11340</v>
      </c>
      <c r="H405" s="483" t="s">
        <v>9029</v>
      </c>
    </row>
    <row r="406" spans="1:8">
      <c r="B406" s="483">
        <v>10800</v>
      </c>
      <c r="H406" s="483" t="s">
        <v>9030</v>
      </c>
    </row>
    <row r="407" spans="1:8">
      <c r="B407" s="483">
        <v>14175</v>
      </c>
      <c r="H407" s="483" t="s">
        <v>9031</v>
      </c>
    </row>
    <row r="408" spans="1:8">
      <c r="B408" s="483">
        <v>14175</v>
      </c>
      <c r="H408" s="483" t="s">
        <v>9032</v>
      </c>
    </row>
    <row r="410" spans="1:8">
      <c r="A410" s="483" t="s">
        <v>9033</v>
      </c>
    </row>
    <row r="411" spans="1:8">
      <c r="C411" s="483">
        <v>15000</v>
      </c>
      <c r="H411" s="483" t="s">
        <v>9034</v>
      </c>
    </row>
    <row r="413" spans="1:8">
      <c r="A413" s="483" t="s">
        <v>9033</v>
      </c>
    </row>
    <row r="414" spans="1:8">
      <c r="E414" s="483">
        <v>18</v>
      </c>
      <c r="H414" s="483" t="s">
        <v>9035</v>
      </c>
    </row>
    <row r="415" spans="1:8">
      <c r="E415" s="484" t="s">
        <v>9036</v>
      </c>
      <c r="F415" s="484"/>
      <c r="G415" s="484"/>
    </row>
    <row r="417" spans="1:8">
      <c r="A417" s="483" t="s">
        <v>9037</v>
      </c>
    </row>
    <row r="418" spans="1:8">
      <c r="E418" s="483">
        <v>110</v>
      </c>
      <c r="H418" s="483" t="s">
        <v>9038</v>
      </c>
    </row>
    <row r="419" spans="1:8">
      <c r="E419" s="484" t="s">
        <v>9039</v>
      </c>
      <c r="F419" s="484"/>
      <c r="G419" s="484"/>
    </row>
    <row r="421" spans="1:8">
      <c r="A421" s="483" t="s">
        <v>9040</v>
      </c>
    </row>
    <row r="422" spans="1:8">
      <c r="C422" s="483">
        <v>36000</v>
      </c>
      <c r="H422" s="483" t="s">
        <v>9041</v>
      </c>
    </row>
    <row r="423" spans="1:8">
      <c r="C423" s="483">
        <v>63796</v>
      </c>
      <c r="H423" s="483" t="s">
        <v>9042</v>
      </c>
    </row>
    <row r="424" spans="1:8">
      <c r="C424" s="483">
        <v>23538</v>
      </c>
      <c r="H424" s="483" t="s">
        <v>9043</v>
      </c>
    </row>
    <row r="425" spans="1:8">
      <c r="C425" s="483">
        <v>5000</v>
      </c>
      <c r="H425" s="483" t="s">
        <v>8940</v>
      </c>
    </row>
    <row r="426" spans="1:8">
      <c r="D426" s="483">
        <v>5000</v>
      </c>
      <c r="H426" s="483" t="s">
        <v>8940</v>
      </c>
    </row>
    <row r="427" spans="1:8">
      <c r="E427" s="484" t="s">
        <v>9044</v>
      </c>
      <c r="F427" s="484"/>
      <c r="G427" s="484"/>
    </row>
    <row r="429" spans="1:8">
      <c r="A429" s="483" t="s">
        <v>9045</v>
      </c>
    </row>
    <row r="430" spans="1:8">
      <c r="E430" s="483">
        <v>350</v>
      </c>
      <c r="H430" s="483" t="s">
        <v>9046</v>
      </c>
    </row>
    <row r="431" spans="1:8">
      <c r="E431" s="484" t="s">
        <v>9047</v>
      </c>
      <c r="F431" s="484"/>
      <c r="G431" s="484"/>
    </row>
    <row r="433" spans="1:8">
      <c r="A433" s="483" t="s">
        <v>9045</v>
      </c>
    </row>
    <row r="434" spans="1:8">
      <c r="C434" s="483">
        <v>18560</v>
      </c>
      <c r="H434" s="483" t="s">
        <v>9048</v>
      </c>
    </row>
    <row r="436" spans="1:8">
      <c r="A436" s="483" t="s">
        <v>9049</v>
      </c>
    </row>
    <row r="437" spans="1:8">
      <c r="E437" s="483">
        <v>18560</v>
      </c>
      <c r="H437" s="483" t="s">
        <v>9050</v>
      </c>
    </row>
    <row r="438" spans="1:8">
      <c r="E438" s="484" t="s">
        <v>9047</v>
      </c>
      <c r="F438" s="484"/>
      <c r="G438" s="484"/>
    </row>
    <row r="440" spans="1:8">
      <c r="A440" s="483" t="s">
        <v>9049</v>
      </c>
    </row>
    <row r="441" spans="1:8">
      <c r="E441" s="483">
        <v>200</v>
      </c>
      <c r="H441" s="483" t="s">
        <v>9051</v>
      </c>
    </row>
    <row r="442" spans="1:8">
      <c r="E442" s="484" t="s">
        <v>9052</v>
      </c>
      <c r="F442" s="484"/>
      <c r="G442" s="484"/>
    </row>
    <row r="444" spans="1:8">
      <c r="A444" s="483" t="s">
        <v>9049</v>
      </c>
    </row>
    <row r="445" spans="1:8">
      <c r="E445" s="483">
        <v>1205</v>
      </c>
      <c r="H445" s="483" t="s">
        <v>9053</v>
      </c>
    </row>
    <row r="446" spans="1:8">
      <c r="E446" s="484" t="s">
        <v>9054</v>
      </c>
      <c r="F446" s="484"/>
      <c r="G446" s="484"/>
    </row>
    <row r="448" spans="1:8">
      <c r="A448" s="483" t="s">
        <v>9055</v>
      </c>
    </row>
    <row r="449" spans="1:8">
      <c r="C449" s="483">
        <v>6000</v>
      </c>
      <c r="H449" s="483" t="s">
        <v>9056</v>
      </c>
    </row>
    <row r="451" spans="1:8">
      <c r="A451" s="483" t="s">
        <v>9055</v>
      </c>
    </row>
    <row r="452" spans="1:8">
      <c r="E452" s="483">
        <v>99</v>
      </c>
      <c r="H452" s="483" t="s">
        <v>9057</v>
      </c>
    </row>
    <row r="453" spans="1:8">
      <c r="E453" s="484" t="s">
        <v>9058</v>
      </c>
      <c r="F453" s="484"/>
      <c r="G453" s="484"/>
    </row>
    <row r="455" spans="1:8">
      <c r="A455" s="483" t="s">
        <v>9055</v>
      </c>
    </row>
    <row r="456" spans="1:8">
      <c r="E456" s="483">
        <v>1583</v>
      </c>
      <c r="H456" s="483" t="s">
        <v>9059</v>
      </c>
    </row>
    <row r="457" spans="1:8">
      <c r="E457" s="484" t="s">
        <v>9060</v>
      </c>
      <c r="F457" s="484"/>
      <c r="G457" s="484"/>
    </row>
    <row r="459" spans="1:8">
      <c r="A459" s="483" t="s">
        <v>9061</v>
      </c>
    </row>
    <row r="460" spans="1:8">
      <c r="E460" s="483">
        <v>399</v>
      </c>
      <c r="H460" s="483" t="s">
        <v>9062</v>
      </c>
    </row>
    <row r="461" spans="1:8">
      <c r="E461" s="483">
        <v>399</v>
      </c>
      <c r="H461" s="483" t="s">
        <v>9063</v>
      </c>
    </row>
    <row r="462" spans="1:8">
      <c r="E462" s="484" t="s">
        <v>9064</v>
      </c>
      <c r="F462" s="484"/>
      <c r="G462" s="484"/>
    </row>
    <row r="464" spans="1:8">
      <c r="A464" s="483" t="s">
        <v>9065</v>
      </c>
    </row>
    <row r="465" spans="1:8">
      <c r="E465" s="483">
        <v>109</v>
      </c>
      <c r="H465" s="483" t="s">
        <v>8845</v>
      </c>
    </row>
    <row r="466" spans="1:8">
      <c r="E466" s="484" t="s">
        <v>9066</v>
      </c>
      <c r="F466" s="484"/>
      <c r="G466" s="484"/>
    </row>
    <row r="468" spans="1:8">
      <c r="A468" s="483" t="s">
        <v>9067</v>
      </c>
    </row>
    <row r="469" spans="1:8">
      <c r="C469" s="483">
        <v>2639</v>
      </c>
      <c r="H469" s="483" t="s">
        <v>9068</v>
      </c>
    </row>
    <row r="471" spans="1:8">
      <c r="A471" s="483" t="s">
        <v>9067</v>
      </c>
    </row>
    <row r="472" spans="1:8">
      <c r="E472" s="483">
        <v>104</v>
      </c>
      <c r="H472" s="483" t="s">
        <v>9069</v>
      </c>
    </row>
    <row r="473" spans="1:8">
      <c r="E473" s="483">
        <v>20</v>
      </c>
      <c r="H473" s="483" t="s">
        <v>9070</v>
      </c>
    </row>
    <row r="474" spans="1:8">
      <c r="E474" s="484" t="s">
        <v>9071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9072</v>
      </c>
      <c r="E476" s="484"/>
      <c r="F476" s="484"/>
      <c r="G476" s="484"/>
    </row>
    <row r="477" spans="1:8">
      <c r="E477" s="494">
        <v>65</v>
      </c>
      <c r="F477" s="494"/>
      <c r="G477" s="494"/>
      <c r="H477" s="483" t="s">
        <v>9073</v>
      </c>
    </row>
    <row r="478" spans="1:8">
      <c r="E478" s="484" t="s">
        <v>9074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9075</v>
      </c>
      <c r="E480" s="484"/>
      <c r="F480" s="484"/>
      <c r="G480" s="484"/>
    </row>
    <row r="481" spans="1:8">
      <c r="E481" s="494">
        <v>83</v>
      </c>
      <c r="F481" s="494"/>
      <c r="G481" s="494"/>
      <c r="H481" s="483" t="s">
        <v>9076</v>
      </c>
    </row>
    <row r="482" spans="1:8">
      <c r="E482" s="484" t="s">
        <v>9077</v>
      </c>
      <c r="F482" s="484"/>
      <c r="G482" s="484"/>
    </row>
    <row r="484" spans="1:8">
      <c r="A484" s="483" t="s">
        <v>9075</v>
      </c>
      <c r="E484" s="484"/>
      <c r="F484" s="484"/>
      <c r="G484" s="484"/>
    </row>
    <row r="485" spans="1:8">
      <c r="E485" s="494">
        <v>175</v>
      </c>
      <c r="F485" s="494"/>
      <c r="G485" s="494"/>
      <c r="H485" s="483" t="s">
        <v>9078</v>
      </c>
    </row>
    <row r="486" spans="1:8">
      <c r="E486" s="494">
        <v>205</v>
      </c>
      <c r="F486" s="494"/>
      <c r="G486" s="494"/>
      <c r="H486" s="483" t="s">
        <v>9078</v>
      </c>
    </row>
    <row r="487" spans="1:8">
      <c r="E487" s="484" t="s">
        <v>9079</v>
      </c>
      <c r="F487" s="484"/>
      <c r="G487" s="484"/>
    </row>
    <row r="489" spans="1:8">
      <c r="A489" s="483" t="s">
        <v>9080</v>
      </c>
      <c r="E489" s="484"/>
      <c r="F489" s="484"/>
      <c r="G489" s="484"/>
    </row>
    <row r="490" spans="1:8">
      <c r="E490" s="494">
        <v>80</v>
      </c>
      <c r="F490" s="494"/>
      <c r="G490" s="494"/>
      <c r="H490" s="483" t="s">
        <v>9081</v>
      </c>
    </row>
    <row r="491" spans="1:8">
      <c r="E491" s="494">
        <v>105</v>
      </c>
      <c r="F491" s="494"/>
      <c r="G491" s="494"/>
      <c r="H491" s="483" t="s">
        <v>9081</v>
      </c>
    </row>
    <row r="492" spans="1:8">
      <c r="E492" s="484" t="s">
        <v>9082</v>
      </c>
      <c r="F492" s="484"/>
      <c r="G492" s="484"/>
    </row>
    <row r="494" spans="1:8">
      <c r="A494" s="483" t="s">
        <v>9083</v>
      </c>
    </row>
    <row r="495" spans="1:8">
      <c r="C495" s="483">
        <v>15000</v>
      </c>
      <c r="H495" s="483" t="s">
        <v>9084</v>
      </c>
    </row>
    <row r="497" spans="1:8">
      <c r="A497" s="483" t="s">
        <v>9085</v>
      </c>
      <c r="E497" s="484"/>
      <c r="F497" s="484"/>
      <c r="G497" s="484"/>
    </row>
    <row r="498" spans="1:8">
      <c r="E498" s="494">
        <v>110</v>
      </c>
      <c r="F498" s="494"/>
      <c r="G498" s="494"/>
      <c r="H498" s="483" t="s">
        <v>9086</v>
      </c>
    </row>
    <row r="499" spans="1:8">
      <c r="E499" s="494">
        <v>120</v>
      </c>
      <c r="F499" s="494"/>
      <c r="G499" s="494"/>
      <c r="H499" s="483" t="s">
        <v>9086</v>
      </c>
    </row>
    <row r="500" spans="1:8">
      <c r="E500" s="484" t="s">
        <v>9087</v>
      </c>
      <c r="F500" s="484"/>
      <c r="G500" s="484"/>
    </row>
    <row r="502" spans="1:8">
      <c r="A502" s="483" t="s">
        <v>9085</v>
      </c>
    </row>
    <row r="503" spans="1:8">
      <c r="D503" s="483">
        <v>5000</v>
      </c>
      <c r="H503" s="483" t="s">
        <v>8940</v>
      </c>
    </row>
    <row r="504" spans="1:8">
      <c r="E504" s="484" t="s">
        <v>9088</v>
      </c>
      <c r="F504" s="484"/>
      <c r="G504" s="484"/>
    </row>
    <row r="506" spans="1:8">
      <c r="A506" s="483" t="s">
        <v>9089</v>
      </c>
    </row>
    <row r="507" spans="1:8">
      <c r="C507" s="483">
        <v>18000</v>
      </c>
      <c r="H507" s="483" t="s">
        <v>9090</v>
      </c>
    </row>
    <row r="508" spans="1:8">
      <c r="C508" s="483">
        <v>63796</v>
      </c>
      <c r="H508" s="483" t="s">
        <v>9091</v>
      </c>
    </row>
    <row r="509" spans="1:8">
      <c r="C509" s="483">
        <v>23538</v>
      </c>
      <c r="H509" s="483" t="s">
        <v>9092</v>
      </c>
    </row>
    <row r="511" spans="1:8">
      <c r="A511" s="483" t="s">
        <v>9093</v>
      </c>
    </row>
    <row r="512" spans="1:8">
      <c r="E512" s="483">
        <v>337</v>
      </c>
      <c r="H512" s="483" t="s">
        <v>9094</v>
      </c>
    </row>
    <row r="513" spans="1:8">
      <c r="E513" s="484" t="s">
        <v>9095</v>
      </c>
      <c r="F513" s="484"/>
      <c r="G513" s="484"/>
    </row>
    <row r="515" spans="1:8">
      <c r="A515" s="483" t="s">
        <v>9096</v>
      </c>
    </row>
    <row r="516" spans="1:8">
      <c r="E516" s="483">
        <v>70</v>
      </c>
      <c r="H516" s="483" t="s">
        <v>9097</v>
      </c>
    </row>
    <row r="517" spans="1:8">
      <c r="E517" s="484" t="s">
        <v>9098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9099</v>
      </c>
    </row>
    <row r="520" spans="1:8">
      <c r="C520" s="483">
        <v>20000</v>
      </c>
      <c r="H520" s="483" t="s">
        <v>9100</v>
      </c>
    </row>
    <row r="522" spans="1:8">
      <c r="A522" s="483" t="s">
        <v>9101</v>
      </c>
    </row>
    <row r="523" spans="1:8">
      <c r="E523" s="483">
        <v>180</v>
      </c>
      <c r="H523" s="483" t="s">
        <v>9102</v>
      </c>
    </row>
    <row r="524" spans="1:8">
      <c r="E524" s="483">
        <v>185</v>
      </c>
      <c r="H524" s="483" t="s">
        <v>9102</v>
      </c>
    </row>
    <row r="525" spans="1:8">
      <c r="E525" s="484" t="s">
        <v>9103</v>
      </c>
      <c r="F525" s="484"/>
      <c r="G525" s="484"/>
    </row>
    <row r="527" spans="1:8">
      <c r="A527" s="483" t="s">
        <v>9104</v>
      </c>
    </row>
    <row r="528" spans="1:8">
      <c r="C528" s="483">
        <v>36000</v>
      </c>
      <c r="H528" s="483" t="s">
        <v>9105</v>
      </c>
    </row>
    <row r="530" spans="1:8">
      <c r="A530" s="483" t="s">
        <v>9106</v>
      </c>
    </row>
    <row r="531" spans="1:8">
      <c r="E531" s="483">
        <v>1205</v>
      </c>
      <c r="H531" s="483" t="s">
        <v>9107</v>
      </c>
    </row>
    <row r="532" spans="1:8">
      <c r="E532" s="484" t="s">
        <v>9108</v>
      </c>
      <c r="F532" s="484"/>
      <c r="G532" s="484"/>
    </row>
    <row r="534" spans="1:8">
      <c r="A534" s="483" t="s">
        <v>9109</v>
      </c>
    </row>
    <row r="535" spans="1:8">
      <c r="E535" s="483">
        <v>35</v>
      </c>
      <c r="H535" s="483" t="s">
        <v>9110</v>
      </c>
    </row>
    <row r="536" spans="1:8">
      <c r="E536" s="484" t="s">
        <v>9111</v>
      </c>
      <c r="F536" s="484"/>
      <c r="G536" s="484"/>
    </row>
    <row r="538" spans="1:8">
      <c r="A538" s="483" t="s">
        <v>9112</v>
      </c>
    </row>
    <row r="539" spans="1:8">
      <c r="D539" s="483">
        <v>10000</v>
      </c>
      <c r="H539" s="483" t="s">
        <v>9113</v>
      </c>
    </row>
    <row r="540" spans="1:8">
      <c r="E540" s="484" t="s">
        <v>9114</v>
      </c>
      <c r="F540" s="484"/>
      <c r="G540" s="484"/>
    </row>
    <row r="543" spans="1:8">
      <c r="A543" s="483" t="s">
        <v>9115</v>
      </c>
    </row>
    <row r="544" spans="1:8">
      <c r="E544" s="483">
        <v>109</v>
      </c>
      <c r="H544" s="483" t="s">
        <v>9116</v>
      </c>
    </row>
    <row r="545" spans="1:8">
      <c r="E545" s="483">
        <v>68</v>
      </c>
      <c r="H545" s="483" t="s">
        <v>9117</v>
      </c>
    </row>
    <row r="546" spans="1:8">
      <c r="E546" s="484" t="s">
        <v>9118</v>
      </c>
      <c r="F546" s="484"/>
      <c r="G546" s="484"/>
    </row>
    <row r="548" spans="1:8">
      <c r="A548" s="483" t="s">
        <v>9119</v>
      </c>
    </row>
    <row r="549" spans="1:8">
      <c r="C549" s="483">
        <v>15000</v>
      </c>
      <c r="H549" s="483" t="s">
        <v>9120</v>
      </c>
    </row>
    <row r="551" spans="1:8">
      <c r="A551" s="483" t="s">
        <v>9119</v>
      </c>
    </row>
    <row r="552" spans="1:8">
      <c r="E552" s="483">
        <v>300</v>
      </c>
      <c r="H552" s="483" t="s">
        <v>9121</v>
      </c>
    </row>
    <row r="553" spans="1:8">
      <c r="E553" s="484" t="s">
        <v>9122</v>
      </c>
      <c r="F553" s="484"/>
      <c r="G553" s="484"/>
      <c r="H553" s="484" t="s">
        <v>9123</v>
      </c>
    </row>
    <row r="554" spans="1:8">
      <c r="E554" s="487"/>
      <c r="F554" s="487"/>
      <c r="G554" s="487"/>
    </row>
    <row r="556" spans="1:8">
      <c r="A556" s="483" t="s">
        <v>9124</v>
      </c>
    </row>
    <row r="557" spans="1:8">
      <c r="C557" s="483">
        <v>90000</v>
      </c>
      <c r="H557" s="483" t="s">
        <v>9125</v>
      </c>
    </row>
    <row r="558" spans="1:8">
      <c r="C558" s="483">
        <v>63740</v>
      </c>
      <c r="H558" s="483" t="s">
        <v>9126</v>
      </c>
    </row>
    <row r="559" spans="1:8">
      <c r="C559" s="483">
        <v>23538</v>
      </c>
      <c r="H559" s="483" t="s">
        <v>9127</v>
      </c>
    </row>
    <row r="561" spans="1:8">
      <c r="A561" s="483" t="s">
        <v>9128</v>
      </c>
    </row>
    <row r="562" spans="1:8">
      <c r="D562" s="483">
        <v>249</v>
      </c>
      <c r="H562" s="483" t="s">
        <v>9129</v>
      </c>
    </row>
    <row r="563" spans="1:8">
      <c r="D563" s="483">
        <v>9726</v>
      </c>
      <c r="H563" s="483" t="s">
        <v>9130</v>
      </c>
    </row>
    <row r="564" spans="1:8">
      <c r="E564" s="484" t="s">
        <v>9131</v>
      </c>
      <c r="F564" s="484"/>
      <c r="G564" s="484"/>
    </row>
    <row r="566" spans="1:8">
      <c r="A566" s="483" t="s">
        <v>9132</v>
      </c>
    </row>
    <row r="567" spans="1:8">
      <c r="E567" s="483">
        <v>179</v>
      </c>
      <c r="H567" s="483" t="s">
        <v>9133</v>
      </c>
    </row>
    <row r="568" spans="1:8">
      <c r="E568" s="484" t="s">
        <v>9134</v>
      </c>
      <c r="F568" s="484"/>
      <c r="G568" s="484"/>
    </row>
    <row r="570" spans="1:8">
      <c r="A570" s="483" t="s">
        <v>9132</v>
      </c>
    </row>
    <row r="571" spans="1:8">
      <c r="C571" s="483">
        <v>35072</v>
      </c>
      <c r="H571" s="483" t="s">
        <v>9135</v>
      </c>
    </row>
    <row r="573" spans="1:8">
      <c r="A573" s="483" t="s">
        <v>9136</v>
      </c>
    </row>
    <row r="574" spans="1:8">
      <c r="E574" s="483">
        <v>37020</v>
      </c>
      <c r="H574" s="483" t="s">
        <v>9137</v>
      </c>
    </row>
    <row r="576" spans="1:8">
      <c r="A576" s="483" t="s">
        <v>9136</v>
      </c>
    </row>
    <row r="577" spans="1:8" s="495" customFormat="1">
      <c r="D577" s="495">
        <v>6000</v>
      </c>
      <c r="H577" s="495" t="s">
        <v>9138</v>
      </c>
    </row>
    <row r="579" spans="1:8">
      <c r="A579" s="483" t="s">
        <v>9136</v>
      </c>
    </row>
    <row r="580" spans="1:8">
      <c r="E580" s="483">
        <v>1205</v>
      </c>
      <c r="H580" s="483" t="s">
        <v>9139</v>
      </c>
    </row>
    <row r="581" spans="1:8">
      <c r="E581" s="484" t="s">
        <v>9140</v>
      </c>
      <c r="F581" s="484"/>
      <c r="G581" s="484"/>
    </row>
    <row r="583" spans="1:8">
      <c r="A583" s="483" t="s">
        <v>9141</v>
      </c>
    </row>
    <row r="584" spans="1:8" s="495" customFormat="1">
      <c r="D584" s="495">
        <v>150000</v>
      </c>
      <c r="H584" s="495" t="s">
        <v>9142</v>
      </c>
    </row>
    <row r="586" spans="1:8">
      <c r="A586" s="483" t="s">
        <v>9143</v>
      </c>
    </row>
    <row r="587" spans="1:8">
      <c r="E587" s="483">
        <v>18</v>
      </c>
      <c r="H587" s="483" t="s">
        <v>9144</v>
      </c>
    </row>
    <row r="588" spans="1:8">
      <c r="E588" s="484" t="s">
        <v>9145</v>
      </c>
      <c r="F588" s="484"/>
      <c r="G588" s="484"/>
    </row>
    <row r="590" spans="1:8">
      <c r="A590" s="483" t="s">
        <v>9146</v>
      </c>
    </row>
    <row r="591" spans="1:8">
      <c r="E591" s="483">
        <v>399</v>
      </c>
      <c r="H591" s="483" t="s">
        <v>9147</v>
      </c>
    </row>
    <row r="592" spans="1:8">
      <c r="E592" s="483">
        <v>399</v>
      </c>
      <c r="H592" s="483" t="s">
        <v>9148</v>
      </c>
    </row>
    <row r="593" spans="1:8">
      <c r="E593" s="484" t="s">
        <v>9149</v>
      </c>
      <c r="F593" s="484"/>
      <c r="G593" s="484"/>
    </row>
    <row r="595" spans="1:8">
      <c r="A595" s="483" t="s">
        <v>9150</v>
      </c>
    </row>
    <row r="596" spans="1:8" s="495" customFormat="1">
      <c r="D596" s="495">
        <v>162016</v>
      </c>
      <c r="H596" s="495" t="s">
        <v>9151</v>
      </c>
    </row>
    <row r="598" spans="1:8">
      <c r="A598" s="483" t="s">
        <v>9152</v>
      </c>
    </row>
    <row r="599" spans="1:8">
      <c r="E599" s="483">
        <v>85</v>
      </c>
      <c r="H599" s="483" t="s">
        <v>9153</v>
      </c>
    </row>
    <row r="600" spans="1:8">
      <c r="E600" s="484" t="s">
        <v>9154</v>
      </c>
      <c r="F600" s="484"/>
      <c r="G600" s="484"/>
    </row>
    <row r="602" spans="1:8">
      <c r="A602" s="483" t="s">
        <v>9155</v>
      </c>
    </row>
    <row r="603" spans="1:8">
      <c r="B603" s="483">
        <v>6000</v>
      </c>
      <c r="H603" s="483" t="s">
        <v>9156</v>
      </c>
    </row>
    <row r="604" spans="1:8">
      <c r="B604" s="483">
        <v>150000</v>
      </c>
      <c r="H604" s="483" t="s">
        <v>9156</v>
      </c>
    </row>
    <row r="605" spans="1:8" ht="33">
      <c r="B605" s="489" t="s">
        <v>9157</v>
      </c>
      <c r="H605" s="483" t="s">
        <v>9158</v>
      </c>
    </row>
    <row r="607" spans="1:8">
      <c r="A607" s="483" t="s">
        <v>9159</v>
      </c>
    </row>
    <row r="608" spans="1:8">
      <c r="C608" s="483">
        <v>15000</v>
      </c>
      <c r="H608" s="483" t="s">
        <v>9160</v>
      </c>
    </row>
    <row r="610" spans="1:8">
      <c r="A610" s="483" t="s">
        <v>9161</v>
      </c>
    </row>
    <row r="611" spans="1:8">
      <c r="C611" s="483">
        <v>63740</v>
      </c>
      <c r="H611" s="483" t="s">
        <v>9162</v>
      </c>
    </row>
    <row r="612" spans="1:8">
      <c r="C612" s="483">
        <v>19580</v>
      </c>
      <c r="H612" s="483" t="s">
        <v>9163</v>
      </c>
    </row>
    <row r="614" spans="1:8">
      <c r="A614" s="483" t="s">
        <v>9164</v>
      </c>
    </row>
    <row r="615" spans="1:8">
      <c r="E615" s="483">
        <v>110</v>
      </c>
      <c r="H615" s="483" t="s">
        <v>9165</v>
      </c>
    </row>
    <row r="616" spans="1:8">
      <c r="E616" s="483">
        <v>120</v>
      </c>
      <c r="H616" s="483" t="s">
        <v>9166</v>
      </c>
    </row>
    <row r="617" spans="1:8">
      <c r="E617" s="484" t="s">
        <v>9167</v>
      </c>
      <c r="F617" s="484"/>
      <c r="G617" s="484"/>
    </row>
    <row r="619" spans="1:8">
      <c r="A619" s="483" t="s">
        <v>9168</v>
      </c>
    </row>
    <row r="620" spans="1:8">
      <c r="D620" s="483">
        <v>1559</v>
      </c>
      <c r="H620" s="483" t="s">
        <v>9169</v>
      </c>
    </row>
    <row r="621" spans="1:8">
      <c r="E621" s="484" t="s">
        <v>9170</v>
      </c>
      <c r="F621" s="484"/>
      <c r="G621" s="484"/>
    </row>
    <row r="623" spans="1:8">
      <c r="A623" s="483" t="s">
        <v>9171</v>
      </c>
    </row>
    <row r="624" spans="1:8">
      <c r="E624" s="483">
        <v>1205</v>
      </c>
      <c r="H624" s="483" t="s">
        <v>8765</v>
      </c>
    </row>
    <row r="625" spans="1:8">
      <c r="E625" s="484" t="s">
        <v>9172</v>
      </c>
      <c r="F625" s="484"/>
      <c r="G625" s="484"/>
    </row>
    <row r="627" spans="1:8">
      <c r="A627" s="483" t="s">
        <v>9171</v>
      </c>
    </row>
    <row r="628" spans="1:8">
      <c r="E628" s="483">
        <v>90</v>
      </c>
      <c r="H628" s="483" t="s">
        <v>9173</v>
      </c>
    </row>
    <row r="629" spans="1:8">
      <c r="E629" s="484" t="s">
        <v>9174</v>
      </c>
      <c r="F629" s="484"/>
      <c r="G629" s="484"/>
    </row>
    <row r="631" spans="1:8">
      <c r="A631" s="483" t="s">
        <v>9175</v>
      </c>
    </row>
    <row r="632" spans="1:8">
      <c r="C632" s="483">
        <v>11999</v>
      </c>
      <c r="H632" s="483" t="s">
        <v>9176</v>
      </c>
    </row>
    <row r="634" spans="1:8">
      <c r="A634" s="483" t="s">
        <v>9177</v>
      </c>
    </row>
    <row r="635" spans="1:8">
      <c r="C635" s="483">
        <v>300000</v>
      </c>
      <c r="H635" s="483" t="s">
        <v>9178</v>
      </c>
    </row>
    <row r="636" spans="1:8">
      <c r="C636" s="496" t="s">
        <v>9179</v>
      </c>
      <c r="E636" s="483">
        <v>30</v>
      </c>
      <c r="H636" s="483" t="s">
        <v>9180</v>
      </c>
    </row>
    <row r="637" spans="1:8">
      <c r="E637" s="484" t="s">
        <v>9181</v>
      </c>
      <c r="F637" s="484"/>
      <c r="G637" s="484"/>
    </row>
    <row r="639" spans="1:8">
      <c r="A639" s="483" t="s">
        <v>9177</v>
      </c>
    </row>
    <row r="640" spans="1:8">
      <c r="E640" s="483">
        <v>100</v>
      </c>
      <c r="H640" s="483" t="s">
        <v>9182</v>
      </c>
    </row>
    <row r="641" spans="1:8">
      <c r="E641" s="483">
        <v>110</v>
      </c>
      <c r="H641" s="483" t="s">
        <v>9182</v>
      </c>
    </row>
    <row r="642" spans="1:8">
      <c r="E642" s="484" t="s">
        <v>9183</v>
      </c>
      <c r="F642" s="484"/>
      <c r="G642" s="484"/>
    </row>
    <row r="644" spans="1:8">
      <c r="A644" s="483" t="s">
        <v>9184</v>
      </c>
    </row>
    <row r="645" spans="1:8">
      <c r="E645" s="483">
        <v>370</v>
      </c>
      <c r="H645" s="483" t="s">
        <v>9185</v>
      </c>
    </row>
    <row r="646" spans="1:8">
      <c r="E646" s="483">
        <v>370</v>
      </c>
      <c r="H646" s="483" t="s">
        <v>9185</v>
      </c>
    </row>
    <row r="647" spans="1:8">
      <c r="E647" s="484" t="s">
        <v>9186</v>
      </c>
      <c r="F647" s="484"/>
      <c r="G647" s="484"/>
    </row>
    <row r="649" spans="1:8">
      <c r="A649" s="483" t="s">
        <v>9187</v>
      </c>
    </row>
    <row r="650" spans="1:8">
      <c r="E650" s="483">
        <v>200</v>
      </c>
      <c r="H650" s="483" t="s">
        <v>9188</v>
      </c>
    </row>
    <row r="651" spans="1:8">
      <c r="E651" s="483">
        <v>190</v>
      </c>
      <c r="H651" s="483" t="s">
        <v>9188</v>
      </c>
    </row>
    <row r="652" spans="1:8">
      <c r="E652" s="484" t="s">
        <v>9189</v>
      </c>
      <c r="F652" s="484"/>
      <c r="G652" s="484"/>
    </row>
    <row r="654" spans="1:8">
      <c r="A654" s="483" t="s">
        <v>9190</v>
      </c>
    </row>
    <row r="655" spans="1:8">
      <c r="E655" s="483">
        <v>120</v>
      </c>
      <c r="H655" s="483" t="s">
        <v>9191</v>
      </c>
    </row>
    <row r="656" spans="1:8">
      <c r="E656" s="484" t="s">
        <v>9192</v>
      </c>
      <c r="F656" s="484"/>
      <c r="G656" s="484"/>
    </row>
    <row r="658" spans="1:8">
      <c r="A658" s="483" t="s">
        <v>9193</v>
      </c>
    </row>
    <row r="659" spans="1:8">
      <c r="E659" s="483">
        <v>42</v>
      </c>
      <c r="H659" s="483" t="s">
        <v>9194</v>
      </c>
    </row>
    <row r="660" spans="1:8">
      <c r="E660" s="483">
        <v>500</v>
      </c>
      <c r="H660" s="483" t="s">
        <v>9195</v>
      </c>
    </row>
    <row r="661" spans="1:8">
      <c r="E661" s="484" t="s">
        <v>9196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9197</v>
      </c>
    </row>
    <row r="664" spans="1:8">
      <c r="E664" s="483">
        <v>42</v>
      </c>
      <c r="H664" s="483" t="s">
        <v>9198</v>
      </c>
    </row>
    <row r="665" spans="1:8">
      <c r="E665" s="484" t="s">
        <v>9199</v>
      </c>
      <c r="F665" s="484"/>
      <c r="G665" s="484"/>
    </row>
    <row r="667" spans="1:8">
      <c r="A667" s="483" t="s">
        <v>9200</v>
      </c>
    </row>
    <row r="668" spans="1:8">
      <c r="C668" s="483">
        <v>15000</v>
      </c>
      <c r="H668" s="483" t="s">
        <v>9201</v>
      </c>
    </row>
    <row r="670" spans="1:8">
      <c r="A670" s="483" t="s">
        <v>9200</v>
      </c>
    </row>
    <row r="671" spans="1:8">
      <c r="C671" s="483">
        <v>2832</v>
      </c>
      <c r="H671" s="483" t="s">
        <v>9202</v>
      </c>
    </row>
    <row r="672" spans="1:8">
      <c r="E672" s="483">
        <v>30</v>
      </c>
      <c r="H672" s="483" t="s">
        <v>9203</v>
      </c>
    </row>
    <row r="673" spans="1:8">
      <c r="E673" s="484" t="s">
        <v>9204</v>
      </c>
      <c r="F673" s="484"/>
      <c r="G673" s="484"/>
    </row>
    <row r="675" spans="1:8">
      <c r="A675" s="483" t="s">
        <v>9205</v>
      </c>
    </row>
    <row r="676" spans="1:8">
      <c r="C676" s="483">
        <v>63740</v>
      </c>
      <c r="H676" s="483" t="s">
        <v>9206</v>
      </c>
    </row>
    <row r="677" spans="1:8">
      <c r="C677" s="483">
        <v>23038</v>
      </c>
      <c r="H677" s="483" t="s">
        <v>9207</v>
      </c>
    </row>
    <row r="678" spans="1:8">
      <c r="C678" s="483">
        <v>70000</v>
      </c>
      <c r="H678" s="483" t="s">
        <v>9208</v>
      </c>
    </row>
    <row r="680" spans="1:8">
      <c r="A680" s="483" t="s">
        <v>9205</v>
      </c>
    </row>
    <row r="681" spans="1:8">
      <c r="E681" s="483">
        <v>10000</v>
      </c>
      <c r="H681" s="483" t="s">
        <v>9209</v>
      </c>
    </row>
    <row r="682" spans="1:8">
      <c r="E682" s="483">
        <v>35</v>
      </c>
      <c r="H682" s="483" t="s">
        <v>9210</v>
      </c>
    </row>
    <row r="683" spans="1:8">
      <c r="E683" s="483">
        <v>175</v>
      </c>
      <c r="H683" s="483" t="s">
        <v>9211</v>
      </c>
    </row>
    <row r="684" spans="1:8">
      <c r="E684" s="484" t="s">
        <v>9212</v>
      </c>
      <c r="F684" s="484"/>
      <c r="G684" s="484"/>
    </row>
    <row r="685" spans="1:8">
      <c r="H685" s="496" t="s">
        <v>9213</v>
      </c>
    </row>
    <row r="686" spans="1:8">
      <c r="E686" s="487"/>
      <c r="F686" s="487"/>
      <c r="G686" s="487"/>
      <c r="H686" s="496"/>
    </row>
    <row r="687" spans="1:8">
      <c r="E687" s="497"/>
      <c r="F687" s="497"/>
      <c r="G687" s="497"/>
      <c r="H687" s="496"/>
    </row>
    <row r="688" spans="1:8">
      <c r="A688" s="483" t="s">
        <v>9205</v>
      </c>
    </row>
    <row r="689" spans="1:8">
      <c r="H689" s="483" t="s">
        <v>9214</v>
      </c>
    </row>
    <row r="691" spans="1:8">
      <c r="A691" s="483" t="s">
        <v>9215</v>
      </c>
    </row>
    <row r="692" spans="1:8">
      <c r="E692" s="483">
        <v>45</v>
      </c>
      <c r="H692" s="483" t="s">
        <v>9216</v>
      </c>
    </row>
    <row r="693" spans="1:8">
      <c r="E693" s="484" t="s">
        <v>9217</v>
      </c>
      <c r="F693" s="484"/>
      <c r="G693" s="484"/>
    </row>
    <row r="695" spans="1:8">
      <c r="A695" s="483" t="s">
        <v>9218</v>
      </c>
    </row>
    <row r="696" spans="1:8">
      <c r="E696" s="483">
        <v>1205</v>
      </c>
      <c r="H696" s="483" t="s">
        <v>8799</v>
      </c>
    </row>
    <row r="697" spans="1:8">
      <c r="E697" s="483">
        <v>399</v>
      </c>
      <c r="H697" s="483" t="s">
        <v>8768</v>
      </c>
    </row>
    <row r="698" spans="1:8">
      <c r="E698" s="483">
        <v>399</v>
      </c>
      <c r="H698" s="483" t="s">
        <v>9219</v>
      </c>
    </row>
    <row r="699" spans="1:8">
      <c r="E699" s="483">
        <v>132</v>
      </c>
      <c r="H699" s="483" t="s">
        <v>8845</v>
      </c>
    </row>
    <row r="700" spans="1:8">
      <c r="E700" s="483">
        <v>45</v>
      </c>
      <c r="H700" s="483" t="s">
        <v>9220</v>
      </c>
    </row>
    <row r="701" spans="1:8">
      <c r="E701" s="484" t="s">
        <v>9221</v>
      </c>
      <c r="F701" s="484"/>
      <c r="G701" s="484"/>
    </row>
    <row r="703" spans="1:8">
      <c r="A703" s="483" t="s">
        <v>9222</v>
      </c>
    </row>
    <row r="704" spans="1:8">
      <c r="C704" s="483">
        <v>17420</v>
      </c>
      <c r="H704" s="483" t="s">
        <v>9223</v>
      </c>
    </row>
    <row r="705" spans="1:8">
      <c r="C705" s="483">
        <v>10519</v>
      </c>
      <c r="H705" s="483" t="s">
        <v>9224</v>
      </c>
    </row>
    <row r="707" spans="1:8">
      <c r="A707" s="483" t="s">
        <v>9225</v>
      </c>
    </row>
    <row r="708" spans="1:8">
      <c r="E708" s="483">
        <v>500</v>
      </c>
      <c r="H708" s="483" t="s">
        <v>9226</v>
      </c>
    </row>
    <row r="709" spans="1:8">
      <c r="E709" s="484" t="s">
        <v>9227</v>
      </c>
      <c r="F709" s="484"/>
      <c r="G709" s="484"/>
    </row>
    <row r="711" spans="1:8">
      <c r="A711" s="483" t="s">
        <v>9228</v>
      </c>
    </row>
    <row r="712" spans="1:8">
      <c r="E712" s="483">
        <v>42</v>
      </c>
      <c r="H712" s="483" t="s">
        <v>9229</v>
      </c>
    </row>
    <row r="713" spans="1:8">
      <c r="E713" s="484" t="s">
        <v>9230</v>
      </c>
      <c r="F713" s="484"/>
      <c r="G713" s="484"/>
    </row>
    <row r="715" spans="1:8">
      <c r="A715" s="483" t="s">
        <v>9231</v>
      </c>
    </row>
    <row r="716" spans="1:8">
      <c r="C716" s="483">
        <v>15000</v>
      </c>
      <c r="H716" s="483" t="s">
        <v>9232</v>
      </c>
    </row>
    <row r="718" spans="1:8">
      <c r="A718" s="483" t="s">
        <v>9233</v>
      </c>
    </row>
    <row r="719" spans="1:8">
      <c r="E719" s="483">
        <v>300</v>
      </c>
      <c r="H719" s="483" t="s">
        <v>9234</v>
      </c>
    </row>
    <row r="720" spans="1:8">
      <c r="E720" s="483">
        <v>135</v>
      </c>
      <c r="H720" s="483" t="s">
        <v>9235</v>
      </c>
    </row>
    <row r="721" spans="1:8">
      <c r="E721" s="483">
        <v>260</v>
      </c>
      <c r="H721" s="483" t="s">
        <v>9236</v>
      </c>
    </row>
    <row r="722" spans="1:8">
      <c r="E722" s="484" t="s">
        <v>9237</v>
      </c>
      <c r="F722" s="484"/>
      <c r="G722" s="484"/>
    </row>
    <row r="724" spans="1:8">
      <c r="A724" s="483" t="s">
        <v>9238</v>
      </c>
    </row>
    <row r="725" spans="1:8">
      <c r="E725" s="483">
        <v>35</v>
      </c>
      <c r="H725" s="483" t="s">
        <v>9239</v>
      </c>
    </row>
    <row r="726" spans="1:8">
      <c r="E726" s="483">
        <v>70</v>
      </c>
      <c r="H726" s="483" t="s">
        <v>8923</v>
      </c>
    </row>
    <row r="727" spans="1:8">
      <c r="E727" s="484" t="s">
        <v>9240</v>
      </c>
      <c r="F727" s="484"/>
      <c r="G727" s="484"/>
    </row>
    <row r="729" spans="1:8">
      <c r="A729" s="483" t="s">
        <v>9238</v>
      </c>
    </row>
    <row r="730" spans="1:8">
      <c r="C730" s="483">
        <v>44000</v>
      </c>
      <c r="H730" s="483" t="s">
        <v>9241</v>
      </c>
    </row>
    <row r="731" spans="1:8">
      <c r="C731" s="483">
        <v>23038</v>
      </c>
      <c r="H731" s="483" t="s">
        <v>9242</v>
      </c>
    </row>
    <row r="733" spans="1:8">
      <c r="A733" s="483" t="s">
        <v>9243</v>
      </c>
    </row>
    <row r="734" spans="1:8">
      <c r="C734" s="483">
        <v>63740</v>
      </c>
      <c r="H734" s="483" t="s">
        <v>9244</v>
      </c>
    </row>
    <row r="736" spans="1:8">
      <c r="A736" s="483" t="s">
        <v>9245</v>
      </c>
    </row>
    <row r="737" spans="1:8">
      <c r="C737" s="483">
        <v>10642</v>
      </c>
      <c r="H737" s="483" t="s">
        <v>9246</v>
      </c>
    </row>
    <row r="739" spans="1:8">
      <c r="A739" s="483" t="s">
        <v>9247</v>
      </c>
    </row>
    <row r="740" spans="1:8">
      <c r="E740" s="483">
        <v>1205</v>
      </c>
      <c r="H740" s="483" t="s">
        <v>8823</v>
      </c>
    </row>
    <row r="741" spans="1:8">
      <c r="E741" s="484" t="s">
        <v>9248</v>
      </c>
      <c r="F741" s="484"/>
      <c r="G741" s="484"/>
    </row>
    <row r="743" spans="1:8">
      <c r="A743" s="483" t="s">
        <v>9249</v>
      </c>
    </row>
    <row r="744" spans="1:8">
      <c r="C744" s="483">
        <v>15000</v>
      </c>
      <c r="H744" s="483" t="s">
        <v>9250</v>
      </c>
    </row>
    <row r="746" spans="1:8">
      <c r="A746" s="483" t="s">
        <v>9251</v>
      </c>
    </row>
    <row r="747" spans="1:8">
      <c r="E747" s="483">
        <v>18</v>
      </c>
      <c r="H747" s="483" t="s">
        <v>9252</v>
      </c>
    </row>
    <row r="748" spans="1:8">
      <c r="E748" s="484" t="s">
        <v>9253</v>
      </c>
      <c r="F748" s="484"/>
      <c r="G748" s="484"/>
    </row>
    <row r="750" spans="1:8">
      <c r="A750" s="483" t="s">
        <v>9254</v>
      </c>
    </row>
    <row r="751" spans="1:8">
      <c r="C751" s="483">
        <v>19299</v>
      </c>
      <c r="H751" s="483" t="s">
        <v>9255</v>
      </c>
    </row>
    <row r="752" spans="1:8">
      <c r="C752" s="483" t="s">
        <v>9256</v>
      </c>
    </row>
    <row r="753" spans="1:8">
      <c r="A753" s="483" t="s">
        <v>9257</v>
      </c>
    </row>
    <row r="754" spans="1:8">
      <c r="E754" s="483">
        <v>157</v>
      </c>
      <c r="H754" s="483" t="s">
        <v>9258</v>
      </c>
    </row>
    <row r="755" spans="1:8">
      <c r="E755" s="484" t="s">
        <v>9259</v>
      </c>
      <c r="F755" s="484"/>
      <c r="G755" s="484"/>
    </row>
    <row r="757" spans="1:8">
      <c r="A757" s="483" t="s">
        <v>9260</v>
      </c>
    </row>
    <row r="758" spans="1:8">
      <c r="C758" s="483">
        <v>11750</v>
      </c>
      <c r="H758" s="483" t="s">
        <v>9261</v>
      </c>
    </row>
    <row r="759" spans="1:8">
      <c r="C759" s="483">
        <v>23038</v>
      </c>
      <c r="H759" s="483" t="s">
        <v>9262</v>
      </c>
    </row>
    <row r="760" spans="1:8">
      <c r="C760" s="483">
        <v>63740</v>
      </c>
      <c r="H760" s="483" t="s">
        <v>9263</v>
      </c>
    </row>
    <row r="762" spans="1:8">
      <c r="A762" s="483" t="s">
        <v>9264</v>
      </c>
    </row>
    <row r="763" spans="1:8">
      <c r="E763" s="483">
        <v>240</v>
      </c>
      <c r="H763" s="483" t="s">
        <v>9265</v>
      </c>
    </row>
    <row r="764" spans="1:8">
      <c r="E764" s="483">
        <v>245</v>
      </c>
      <c r="H764" s="483" t="s">
        <v>9265</v>
      </c>
    </row>
    <row r="765" spans="1:8">
      <c r="E765" s="484" t="s">
        <v>9266</v>
      </c>
      <c r="F765" s="484"/>
      <c r="G765" s="484"/>
    </row>
    <row r="767" spans="1:8">
      <c r="A767" s="483" t="s">
        <v>9267</v>
      </c>
    </row>
    <row r="768" spans="1:8">
      <c r="C768" s="483">
        <v>2587</v>
      </c>
      <c r="H768" s="483" t="s">
        <v>9268</v>
      </c>
    </row>
    <row r="770" spans="1:8">
      <c r="A770" s="483" t="s">
        <v>9269</v>
      </c>
    </row>
    <row r="771" spans="1:8">
      <c r="E771" s="483">
        <v>130</v>
      </c>
      <c r="H771" s="483" t="s">
        <v>9270</v>
      </c>
    </row>
    <row r="772" spans="1:8">
      <c r="E772" s="483">
        <v>115</v>
      </c>
      <c r="H772" s="483" t="s">
        <v>9270</v>
      </c>
    </row>
    <row r="773" spans="1:8">
      <c r="E773" s="484" t="s">
        <v>9271</v>
      </c>
      <c r="F773" s="484"/>
      <c r="G773" s="484"/>
    </row>
    <row r="775" spans="1:8">
      <c r="A775" s="483" t="s">
        <v>9272</v>
      </c>
    </row>
    <row r="776" spans="1:8">
      <c r="E776" s="483">
        <v>325</v>
      </c>
      <c r="H776" s="483" t="s">
        <v>9273</v>
      </c>
    </row>
    <row r="777" spans="1:8">
      <c r="E777" s="483">
        <v>335</v>
      </c>
      <c r="H777" s="483" t="s">
        <v>9273</v>
      </c>
    </row>
    <row r="778" spans="1:8">
      <c r="E778" s="484" t="s">
        <v>9274</v>
      </c>
      <c r="F778" s="484"/>
      <c r="G778" s="484"/>
    </row>
    <row r="780" spans="1:8">
      <c r="A780" s="483" t="s">
        <v>9275</v>
      </c>
    </row>
    <row r="781" spans="1:8">
      <c r="C781" s="483">
        <v>5000</v>
      </c>
      <c r="H781" s="483" t="s">
        <v>9276</v>
      </c>
    </row>
    <row r="782" spans="1:8">
      <c r="D782" s="483">
        <v>5000</v>
      </c>
      <c r="H782" s="483" t="s">
        <v>8940</v>
      </c>
    </row>
    <row r="783" spans="1:8">
      <c r="E783" s="483">
        <v>126</v>
      </c>
      <c r="H783" s="483" t="s">
        <v>8850</v>
      </c>
    </row>
    <row r="784" spans="1:8">
      <c r="E784" s="483">
        <v>363</v>
      </c>
      <c r="H784" s="483" t="s">
        <v>9277</v>
      </c>
    </row>
    <row r="785" spans="1:8">
      <c r="E785" s="483">
        <v>798</v>
      </c>
      <c r="H785" s="483" t="s">
        <v>9278</v>
      </c>
    </row>
    <row r="786" spans="1:8">
      <c r="E786" s="484" t="s">
        <v>9279</v>
      </c>
      <c r="F786" s="484"/>
      <c r="G786" s="484"/>
    </row>
    <row r="788" spans="1:8">
      <c r="A788" s="483" t="s">
        <v>9280</v>
      </c>
    </row>
    <row r="789" spans="1:8">
      <c r="E789" s="483">
        <v>1205</v>
      </c>
      <c r="H789" s="483" t="s">
        <v>8851</v>
      </c>
    </row>
    <row r="790" spans="1:8">
      <c r="E790" s="484" t="s">
        <v>9281</v>
      </c>
      <c r="F790" s="484"/>
      <c r="G790" s="484"/>
    </row>
    <row r="792" spans="1:8">
      <c r="A792" s="483" t="s">
        <v>9280</v>
      </c>
    </row>
    <row r="793" spans="1:8">
      <c r="C793" s="483">
        <v>6000</v>
      </c>
      <c r="H793" s="483" t="s">
        <v>9282</v>
      </c>
    </row>
    <row r="795" spans="1:8">
      <c r="A795" s="483" t="s">
        <v>9283</v>
      </c>
    </row>
    <row r="796" spans="1:8">
      <c r="C796" s="483">
        <v>15000</v>
      </c>
      <c r="H796" s="483" t="s">
        <v>9284</v>
      </c>
    </row>
    <row r="798" spans="1:8">
      <c r="A798" s="483" t="s">
        <v>9285</v>
      </c>
    </row>
    <row r="799" spans="1:8">
      <c r="E799" s="483">
        <v>215</v>
      </c>
      <c r="H799" s="483" t="s">
        <v>9286</v>
      </c>
    </row>
    <row r="800" spans="1:8">
      <c r="E800" s="483">
        <v>230</v>
      </c>
      <c r="H800" s="483" t="s">
        <v>9286</v>
      </c>
    </row>
    <row r="801" spans="1:8">
      <c r="E801" s="484" t="s">
        <v>9287</v>
      </c>
      <c r="F801" s="484"/>
      <c r="G801" s="484"/>
    </row>
    <row r="803" spans="1:8">
      <c r="A803" s="483" t="s">
        <v>9288</v>
      </c>
    </row>
    <row r="804" spans="1:8">
      <c r="E804" s="483">
        <v>45</v>
      </c>
      <c r="H804" s="483" t="s">
        <v>9289</v>
      </c>
    </row>
    <row r="805" spans="1:8">
      <c r="E805" s="484" t="s">
        <v>9290</v>
      </c>
      <c r="F805" s="484"/>
      <c r="G805" s="484"/>
    </row>
    <row r="807" spans="1:8">
      <c r="A807" s="483" t="s">
        <v>9291</v>
      </c>
    </row>
    <row r="808" spans="1:8" ht="33">
      <c r="C808" s="483">
        <v>45000</v>
      </c>
      <c r="H808" s="489" t="s">
        <v>9292</v>
      </c>
    </row>
    <row r="810" spans="1:8">
      <c r="A810" s="483" t="s">
        <v>9291</v>
      </c>
    </row>
    <row r="811" spans="1:8">
      <c r="C811" s="483">
        <v>52000</v>
      </c>
      <c r="H811" s="483" t="s">
        <v>9293</v>
      </c>
    </row>
    <row r="812" spans="1:8">
      <c r="C812" s="483">
        <v>23004</v>
      </c>
      <c r="H812" s="483" t="s">
        <v>9294</v>
      </c>
    </row>
    <row r="813" spans="1:8">
      <c r="C813" s="483">
        <v>63725</v>
      </c>
      <c r="H813" s="483" t="s">
        <v>9295</v>
      </c>
    </row>
    <row r="815" spans="1:8">
      <c r="A815" s="483" t="s">
        <v>9296</v>
      </c>
    </row>
    <row r="816" spans="1:8">
      <c r="E816" s="483">
        <v>315</v>
      </c>
      <c r="H816" s="483" t="s">
        <v>9297</v>
      </c>
    </row>
    <row r="817" spans="1:8">
      <c r="E817" s="483">
        <v>410</v>
      </c>
      <c r="H817" s="483" t="s">
        <v>9297</v>
      </c>
    </row>
    <row r="818" spans="1:8">
      <c r="E818" s="484" t="s">
        <v>9298</v>
      </c>
      <c r="F818" s="484"/>
      <c r="G818" s="484"/>
      <c r="H818" s="483" t="s">
        <v>9299</v>
      </c>
    </row>
    <row r="819" spans="1:8">
      <c r="E819" s="484"/>
      <c r="F819" s="484"/>
      <c r="G819" s="484"/>
    </row>
    <row r="820" spans="1:8">
      <c r="A820" s="483" t="s">
        <v>9300</v>
      </c>
    </row>
    <row r="821" spans="1:8">
      <c r="C821" s="483">
        <v>34281</v>
      </c>
      <c r="H821" s="483" t="s">
        <v>9301</v>
      </c>
    </row>
    <row r="823" spans="1:8">
      <c r="A823" s="483" t="s">
        <v>9302</v>
      </c>
    </row>
    <row r="824" spans="1:8">
      <c r="C824" s="483">
        <v>45000</v>
      </c>
      <c r="H824" s="483" t="s">
        <v>9303</v>
      </c>
    </row>
    <row r="825" spans="1:8">
      <c r="E825" s="483">
        <v>30</v>
      </c>
      <c r="H825" s="483" t="s">
        <v>9304</v>
      </c>
    </row>
    <row r="826" spans="1:8">
      <c r="E826" s="484" t="s">
        <v>9305</v>
      </c>
      <c r="F826" s="484"/>
      <c r="G826" s="484"/>
    </row>
    <row r="828" spans="1:8">
      <c r="A828" s="483" t="s">
        <v>9306</v>
      </c>
      <c r="E828" s="483">
        <v>124</v>
      </c>
      <c r="H828" s="483" t="s">
        <v>9307</v>
      </c>
    </row>
    <row r="829" spans="1:8">
      <c r="E829" s="484" t="s">
        <v>9308</v>
      </c>
      <c r="F829" s="484"/>
      <c r="G829" s="484"/>
    </row>
    <row r="832" spans="1:8">
      <c r="A832" s="483" t="s">
        <v>9302</v>
      </c>
      <c r="E832" s="483">
        <v>70</v>
      </c>
      <c r="H832" s="483" t="s">
        <v>9309</v>
      </c>
    </row>
    <row r="833" spans="1:8">
      <c r="E833" s="484" t="s">
        <v>9310</v>
      </c>
      <c r="F833" s="484"/>
      <c r="G833" s="484"/>
    </row>
    <row r="835" spans="1:8">
      <c r="A835" s="483" t="s">
        <v>9311</v>
      </c>
    </row>
    <row r="836" spans="1:8">
      <c r="E836" s="483">
        <v>70</v>
      </c>
      <c r="H836" s="483" t="s">
        <v>9312</v>
      </c>
    </row>
    <row r="837" spans="1:8">
      <c r="E837" s="484" t="s">
        <v>9313</v>
      </c>
      <c r="F837" s="484"/>
      <c r="G837" s="484"/>
    </row>
    <row r="839" spans="1:8">
      <c r="A839" s="483" t="s">
        <v>9314</v>
      </c>
    </row>
    <row r="840" spans="1:8">
      <c r="E840" s="483">
        <v>95</v>
      </c>
      <c r="H840" s="483" t="s">
        <v>9315</v>
      </c>
    </row>
    <row r="841" spans="1:8">
      <c r="E841" s="484" t="s">
        <v>9316</v>
      </c>
      <c r="F841" s="484"/>
      <c r="G841" s="484"/>
    </row>
    <row r="843" spans="1:8">
      <c r="A843" s="483" t="s">
        <v>9317</v>
      </c>
    </row>
    <row r="844" spans="1:8">
      <c r="E844" s="483">
        <v>32</v>
      </c>
      <c r="H844" s="483" t="s">
        <v>9318</v>
      </c>
    </row>
    <row r="845" spans="1:8">
      <c r="E845" s="484" t="s">
        <v>9319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9320</v>
      </c>
    </row>
    <row r="848" spans="1:8">
      <c r="E848" s="483">
        <v>1205</v>
      </c>
      <c r="H848" s="483" t="s">
        <v>8878</v>
      </c>
    </row>
    <row r="849" spans="1:8">
      <c r="E849" s="484" t="s">
        <v>9321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9322</v>
      </c>
    </row>
    <row r="852" spans="1:8">
      <c r="E852" s="483">
        <v>64</v>
      </c>
      <c r="H852" s="483" t="s">
        <v>9323</v>
      </c>
    </row>
    <row r="853" spans="1:8">
      <c r="E853" s="484" t="s">
        <v>9324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9325</v>
      </c>
    </row>
    <row r="856" spans="1:8">
      <c r="C856" s="483">
        <v>14825</v>
      </c>
      <c r="E856" s="484"/>
      <c r="F856" s="484"/>
      <c r="G856" s="484"/>
      <c r="H856" s="483" t="s">
        <v>9326</v>
      </c>
    </row>
    <row r="857" spans="1:8">
      <c r="E857" s="484"/>
      <c r="F857" s="484"/>
      <c r="G857" s="484"/>
    </row>
    <row r="858" spans="1:8" s="487" customFormat="1"/>
    <row r="860" spans="1:8">
      <c r="A860" s="483" t="s">
        <v>9327</v>
      </c>
      <c r="C860" s="483">
        <v>15015</v>
      </c>
      <c r="H860" s="483" t="s">
        <v>9328</v>
      </c>
    </row>
    <row r="862" spans="1:8">
      <c r="A862" s="483" t="s">
        <v>9327</v>
      </c>
      <c r="C862" s="483">
        <v>9900</v>
      </c>
      <c r="H862" s="483" t="s">
        <v>9329</v>
      </c>
    </row>
    <row r="864" spans="1:8">
      <c r="A864" s="483" t="s">
        <v>9327</v>
      </c>
      <c r="E864" s="483">
        <v>300</v>
      </c>
      <c r="H864" s="483" t="s">
        <v>9330</v>
      </c>
    </row>
    <row r="865" spans="1:8">
      <c r="E865" s="484" t="s">
        <v>9331</v>
      </c>
      <c r="F865" s="484"/>
      <c r="G865" s="484"/>
    </row>
    <row r="867" spans="1:8">
      <c r="A867" s="483" t="s">
        <v>8904</v>
      </c>
    </row>
    <row r="868" spans="1:8">
      <c r="C868" s="483">
        <v>44500</v>
      </c>
      <c r="H868" s="483" t="s">
        <v>9332</v>
      </c>
    </row>
    <row r="869" spans="1:8">
      <c r="C869" s="483">
        <v>23004</v>
      </c>
      <c r="H869" s="483" t="s">
        <v>9333</v>
      </c>
    </row>
    <row r="870" spans="1:8">
      <c r="C870" s="483">
        <v>63725</v>
      </c>
      <c r="H870" s="483" t="s">
        <v>9334</v>
      </c>
    </row>
    <row r="871" spans="1:8">
      <c r="C871" s="483">
        <v>15907</v>
      </c>
      <c r="H871" s="483" t="s">
        <v>9335</v>
      </c>
    </row>
    <row r="873" spans="1:8">
      <c r="A873" s="483" t="s">
        <v>9336</v>
      </c>
      <c r="E873" s="483">
        <v>52</v>
      </c>
      <c r="H873" s="483" t="s">
        <v>9337</v>
      </c>
    </row>
    <row r="874" spans="1:8">
      <c r="E874" s="484" t="s">
        <v>9338</v>
      </c>
      <c r="F874" s="484"/>
      <c r="G874" s="484"/>
    </row>
    <row r="876" spans="1:8">
      <c r="A876" s="483" t="s">
        <v>9339</v>
      </c>
    </row>
    <row r="877" spans="1:8">
      <c r="E877" s="483">
        <v>21</v>
      </c>
      <c r="H877" s="483" t="s">
        <v>9340</v>
      </c>
    </row>
    <row r="878" spans="1:8">
      <c r="E878" s="484" t="s">
        <v>9341</v>
      </c>
      <c r="F878" s="484"/>
      <c r="G878" s="484"/>
    </row>
    <row r="880" spans="1:8">
      <c r="A880" s="483" t="s">
        <v>9339</v>
      </c>
    </row>
    <row r="881" spans="1:8">
      <c r="E881" s="483">
        <v>225</v>
      </c>
      <c r="H881" s="483" t="s">
        <v>9342</v>
      </c>
    </row>
    <row r="882" spans="1:8">
      <c r="E882" s="483">
        <v>245</v>
      </c>
      <c r="H882" s="483" t="s">
        <v>9342</v>
      </c>
    </row>
    <row r="883" spans="1:8">
      <c r="E883" s="484" t="s">
        <v>9343</v>
      </c>
      <c r="F883" s="484"/>
      <c r="G883" s="484"/>
    </row>
    <row r="885" spans="1:8">
      <c r="A885" s="483" t="s">
        <v>9344</v>
      </c>
    </row>
    <row r="886" spans="1:8">
      <c r="C886" s="483">
        <v>5000</v>
      </c>
      <c r="H886" s="483" t="s">
        <v>9345</v>
      </c>
    </row>
    <row r="887" spans="1:8">
      <c r="D887" s="483">
        <v>5000</v>
      </c>
      <c r="H887" s="483" t="s">
        <v>8940</v>
      </c>
    </row>
    <row r="888" spans="1:8">
      <c r="E888" s="484" t="s">
        <v>9346</v>
      </c>
      <c r="F888" s="484"/>
      <c r="G888" s="484"/>
    </row>
    <row r="890" spans="1:8">
      <c r="A890" s="483" t="s">
        <v>9344</v>
      </c>
    </row>
    <row r="891" spans="1:8">
      <c r="E891" s="483">
        <v>385</v>
      </c>
      <c r="H891" s="483" t="s">
        <v>9347</v>
      </c>
    </row>
    <row r="892" spans="1:8">
      <c r="E892" s="483">
        <v>380</v>
      </c>
      <c r="H892" s="483" t="s">
        <v>9347</v>
      </c>
    </row>
    <row r="893" spans="1:8">
      <c r="E893" s="484" t="s">
        <v>9348</v>
      </c>
      <c r="F893" s="484"/>
      <c r="G893" s="484"/>
    </row>
    <row r="895" spans="1:8">
      <c r="A895" s="483" t="s">
        <v>9349</v>
      </c>
      <c r="E895" s="483">
        <v>1205</v>
      </c>
      <c r="H895" s="483" t="s">
        <v>9350</v>
      </c>
    </row>
    <row r="896" spans="1:8">
      <c r="E896" s="484" t="s">
        <v>9351</v>
      </c>
      <c r="F896" s="484"/>
      <c r="G896" s="484"/>
    </row>
    <row r="898" spans="1:8">
      <c r="A898" s="483" t="s">
        <v>9352</v>
      </c>
    </row>
    <row r="899" spans="1:8">
      <c r="C899" s="483">
        <v>15000</v>
      </c>
      <c r="H899" s="483" t="s">
        <v>9353</v>
      </c>
    </row>
    <row r="900" spans="1:8">
      <c r="B900" s="483">
        <v>15000</v>
      </c>
      <c r="H900" s="483" t="s">
        <v>9354</v>
      </c>
    </row>
    <row r="902" spans="1:8">
      <c r="A902" s="483" t="s">
        <v>9355</v>
      </c>
      <c r="C902" s="483">
        <v>15000</v>
      </c>
      <c r="H902" s="483" t="s">
        <v>9356</v>
      </c>
    </row>
    <row r="904" spans="1:8">
      <c r="A904" s="483" t="s">
        <v>9355</v>
      </c>
    </row>
    <row r="905" spans="1:8">
      <c r="C905" s="483">
        <v>33004</v>
      </c>
      <c r="H905" s="483" t="s">
        <v>9357</v>
      </c>
    </row>
    <row r="906" spans="1:8">
      <c r="C906" s="483">
        <v>36000</v>
      </c>
      <c r="H906" s="483" t="s">
        <v>9358</v>
      </c>
    </row>
    <row r="907" spans="1:8">
      <c r="C907" s="483">
        <v>63725</v>
      </c>
      <c r="H907" s="483" t="s">
        <v>9359</v>
      </c>
    </row>
    <row r="909" spans="1:8">
      <c r="A909" s="483" t="s">
        <v>9360</v>
      </c>
    </row>
    <row r="910" spans="1:8">
      <c r="C910" s="483">
        <v>4056</v>
      </c>
      <c r="E910" s="484"/>
      <c r="F910" s="484"/>
      <c r="G910" s="484"/>
      <c r="H910" s="483" t="s">
        <v>9361</v>
      </c>
    </row>
    <row r="911" spans="1:8">
      <c r="E911" s="484"/>
      <c r="F911" s="484"/>
      <c r="G911" s="484"/>
    </row>
    <row r="912" spans="1:8">
      <c r="A912" s="483" t="s">
        <v>9362</v>
      </c>
    </row>
    <row r="913" spans="1:8">
      <c r="E913" s="483">
        <v>100</v>
      </c>
      <c r="H913" s="483" t="s">
        <v>9363</v>
      </c>
    </row>
    <row r="914" spans="1:8">
      <c r="E914" s="483">
        <v>100</v>
      </c>
      <c r="H914" s="483" t="s">
        <v>9363</v>
      </c>
    </row>
    <row r="915" spans="1:8">
      <c r="E915" s="484" t="s">
        <v>9364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9365</v>
      </c>
    </row>
    <row r="918" spans="1:8">
      <c r="E918" s="483">
        <v>50</v>
      </c>
      <c r="H918" s="483" t="s">
        <v>9366</v>
      </c>
    </row>
    <row r="919" spans="1:8">
      <c r="E919" s="483">
        <v>500</v>
      </c>
      <c r="H919" s="483" t="s">
        <v>9367</v>
      </c>
    </row>
    <row r="920" spans="1:8">
      <c r="E920" s="483">
        <v>548</v>
      </c>
      <c r="H920" s="483" t="s">
        <v>9368</v>
      </c>
    </row>
    <row r="921" spans="1:8">
      <c r="E921" s="483">
        <v>75</v>
      </c>
      <c r="H921" s="483" t="s">
        <v>9369</v>
      </c>
    </row>
    <row r="922" spans="1:8">
      <c r="E922" s="484" t="s">
        <v>9370</v>
      </c>
      <c r="F922" s="484"/>
      <c r="G922" s="484"/>
    </row>
    <row r="924" spans="1:8">
      <c r="A924" s="483" t="s">
        <v>9371</v>
      </c>
    </row>
    <row r="925" spans="1:8">
      <c r="E925" s="483">
        <v>110</v>
      </c>
      <c r="H925" s="483" t="s">
        <v>9372</v>
      </c>
    </row>
    <row r="926" spans="1:8">
      <c r="E926" s="483">
        <v>130</v>
      </c>
      <c r="H926" s="483" t="s">
        <v>9372</v>
      </c>
    </row>
    <row r="927" spans="1:8">
      <c r="E927" s="484" t="s">
        <v>9373</v>
      </c>
      <c r="F927" s="484"/>
      <c r="G927" s="484"/>
    </row>
    <row r="929" spans="1:8">
      <c r="A929" s="483" t="s">
        <v>9374</v>
      </c>
      <c r="H929" s="483" t="s">
        <v>9375</v>
      </c>
    </row>
    <row r="930" spans="1:8">
      <c r="E930" s="483">
        <v>1205</v>
      </c>
    </row>
    <row r="931" spans="1:8">
      <c r="E931" s="484" t="s">
        <v>9376</v>
      </c>
      <c r="F931" s="484"/>
      <c r="G931" s="484"/>
    </row>
    <row r="933" spans="1:8">
      <c r="A933" s="483" t="s">
        <v>9377</v>
      </c>
    </row>
    <row r="934" spans="1:8">
      <c r="E934" s="483">
        <v>270</v>
      </c>
      <c r="H934" s="483" t="s">
        <v>9378</v>
      </c>
    </row>
    <row r="935" spans="1:8">
      <c r="E935" s="483">
        <v>250</v>
      </c>
      <c r="H935" s="483" t="s">
        <v>9378</v>
      </c>
    </row>
    <row r="936" spans="1:8">
      <c r="E936" s="484" t="s">
        <v>9379</v>
      </c>
      <c r="F936" s="484"/>
      <c r="G936" s="484"/>
      <c r="H936" s="484" t="s">
        <v>9380</v>
      </c>
    </row>
    <row r="938" spans="1:8">
      <c r="A938" s="483" t="s">
        <v>9381</v>
      </c>
      <c r="C938" s="483">
        <v>15000</v>
      </c>
      <c r="H938" s="483" t="s">
        <v>9382</v>
      </c>
    </row>
    <row r="940" spans="1:8">
      <c r="A940" s="483" t="s">
        <v>9383</v>
      </c>
    </row>
    <row r="941" spans="1:8">
      <c r="E941" s="483">
        <v>95</v>
      </c>
      <c r="H941" s="483" t="s">
        <v>9384</v>
      </c>
    </row>
    <row r="942" spans="1:8">
      <c r="E942" s="483">
        <v>470</v>
      </c>
      <c r="H942" s="483" t="s">
        <v>9385</v>
      </c>
    </row>
    <row r="943" spans="1:8">
      <c r="E943" s="484" t="s">
        <v>9386</v>
      </c>
      <c r="F943" s="484"/>
      <c r="G943" s="484"/>
    </row>
    <row r="945" spans="1:8">
      <c r="A945" s="483" t="s">
        <v>9387</v>
      </c>
      <c r="C945" s="483">
        <v>5000</v>
      </c>
      <c r="H945" s="483" t="s">
        <v>9345</v>
      </c>
    </row>
    <row r="946" spans="1:8">
      <c r="C946" s="483">
        <v>63707</v>
      </c>
      <c r="H946" s="483" t="s">
        <v>9359</v>
      </c>
    </row>
    <row r="947" spans="1:8">
      <c r="C947" s="483">
        <v>33000</v>
      </c>
      <c r="H947" s="483" t="s">
        <v>9357</v>
      </c>
    </row>
    <row r="948" spans="1:8">
      <c r="C948" s="483">
        <v>22978</v>
      </c>
      <c r="H948" s="483" t="s">
        <v>9358</v>
      </c>
    </row>
    <row r="949" spans="1:8">
      <c r="D949" s="483">
        <v>5000</v>
      </c>
      <c r="H949" s="483" t="s">
        <v>8940</v>
      </c>
    </row>
    <row r="950" spans="1:8">
      <c r="E950" s="484" t="s">
        <v>9388</v>
      </c>
      <c r="F950" s="484"/>
      <c r="G950" s="484"/>
    </row>
    <row r="952" spans="1:8">
      <c r="A952" s="483" t="s">
        <v>9389</v>
      </c>
    </row>
    <row r="953" spans="1:8">
      <c r="C953" s="483">
        <v>33772</v>
      </c>
      <c r="H953" s="483" t="s">
        <v>9390</v>
      </c>
    </row>
    <row r="955" spans="1:8">
      <c r="A955" s="483" t="s">
        <v>9391</v>
      </c>
    </row>
    <row r="956" spans="1:8">
      <c r="C956" s="483">
        <v>21920</v>
      </c>
      <c r="H956" s="483" t="s">
        <v>9392</v>
      </c>
    </row>
    <row r="958" spans="1:8">
      <c r="A958" s="483" t="s">
        <v>9393</v>
      </c>
    </row>
    <row r="959" spans="1:8">
      <c r="C959" s="483">
        <v>36000</v>
      </c>
      <c r="H959" s="483" t="s">
        <v>9394</v>
      </c>
    </row>
    <row r="961" spans="1:8">
      <c r="A961" s="483" t="s">
        <v>9395</v>
      </c>
    </row>
    <row r="962" spans="1:8">
      <c r="E962" s="483">
        <v>267</v>
      </c>
      <c r="H962" s="483" t="s">
        <v>9396</v>
      </c>
    </row>
    <row r="963" spans="1:8">
      <c r="E963" s="484" t="s">
        <v>9397</v>
      </c>
      <c r="F963" s="484"/>
      <c r="G963" s="484"/>
    </row>
    <row r="965" spans="1:8">
      <c r="A965" s="483" t="s">
        <v>9398</v>
      </c>
    </row>
    <row r="966" spans="1:8">
      <c r="E966" s="483">
        <v>105</v>
      </c>
      <c r="H966" s="483" t="s">
        <v>9399</v>
      </c>
    </row>
    <row r="967" spans="1:8">
      <c r="E967" s="484" t="s">
        <v>9400</v>
      </c>
      <c r="F967" s="484"/>
      <c r="G967" s="484"/>
    </row>
    <row r="969" spans="1:8">
      <c r="A969" s="483" t="s">
        <v>9401</v>
      </c>
    </row>
    <row r="970" spans="1:8">
      <c r="E970" s="483">
        <v>998</v>
      </c>
      <c r="H970" s="483" t="s">
        <v>9402</v>
      </c>
    </row>
    <row r="971" spans="1:8">
      <c r="E971" s="483">
        <v>178</v>
      </c>
      <c r="H971" s="483" t="s">
        <v>9403</v>
      </c>
    </row>
    <row r="972" spans="1:8">
      <c r="E972" s="484" t="s">
        <v>9404</v>
      </c>
      <c r="F972" s="484"/>
      <c r="G972" s="484"/>
    </row>
    <row r="974" spans="1:8">
      <c r="A974" s="483" t="s">
        <v>9405</v>
      </c>
      <c r="H974" s="483" t="s">
        <v>9406</v>
      </c>
    </row>
    <row r="975" spans="1:8">
      <c r="E975" s="483">
        <v>1205</v>
      </c>
    </row>
    <row r="976" spans="1:8">
      <c r="E976" s="484" t="s">
        <v>9407</v>
      </c>
      <c r="F976" s="484"/>
      <c r="G976" s="484"/>
    </row>
    <row r="978" spans="1:8">
      <c r="A978" s="483" t="s">
        <v>9408</v>
      </c>
      <c r="C978" s="483">
        <v>15000</v>
      </c>
      <c r="H978" s="483" t="s">
        <v>9409</v>
      </c>
    </row>
    <row r="980" spans="1:8">
      <c r="A980" s="483" t="s">
        <v>9410</v>
      </c>
    </row>
    <row r="981" spans="1:8">
      <c r="E981" s="483">
        <v>1000</v>
      </c>
      <c r="H981" s="483" t="s">
        <v>9411</v>
      </c>
    </row>
    <row r="982" spans="1:8">
      <c r="E982" s="484" t="s">
        <v>9412</v>
      </c>
      <c r="F982" s="484"/>
      <c r="G982" s="484"/>
    </row>
    <row r="983" spans="1:8">
      <c r="C983" s="483">
        <v>17500</v>
      </c>
      <c r="H983" s="483" t="s">
        <v>9413</v>
      </c>
    </row>
    <row r="984" spans="1:8">
      <c r="C984" s="483">
        <v>22978</v>
      </c>
      <c r="H984" s="483" t="s">
        <v>9414</v>
      </c>
    </row>
    <row r="986" spans="1:8">
      <c r="A986" s="483" t="s">
        <v>9415</v>
      </c>
    </row>
    <row r="987" spans="1:8">
      <c r="C987" s="483">
        <v>63707</v>
      </c>
      <c r="H987" s="483" t="s">
        <v>9416</v>
      </c>
    </row>
    <row r="989" spans="1:8">
      <c r="A989" s="483" t="s">
        <v>9417</v>
      </c>
      <c r="H989" s="483" t="s">
        <v>9418</v>
      </c>
    </row>
    <row r="990" spans="1:8">
      <c r="E990" s="483">
        <v>1205</v>
      </c>
    </row>
    <row r="991" spans="1:8">
      <c r="E991" s="484" t="s">
        <v>9419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9417</v>
      </c>
    </row>
    <row r="994" spans="1:8">
      <c r="C994" s="483">
        <v>5000</v>
      </c>
      <c r="H994" s="483" t="s">
        <v>8940</v>
      </c>
    </row>
    <row r="995" spans="1:8">
      <c r="D995" s="483">
        <v>5000</v>
      </c>
      <c r="H995" s="483" t="s">
        <v>8940</v>
      </c>
    </row>
    <row r="996" spans="1:8">
      <c r="E996" s="484" t="s">
        <v>9420</v>
      </c>
      <c r="F996" s="484"/>
      <c r="G996" s="484"/>
    </row>
    <row r="998" spans="1:8">
      <c r="A998" s="483" t="s">
        <v>9421</v>
      </c>
    </row>
    <row r="999" spans="1:8">
      <c r="E999" s="483">
        <v>235</v>
      </c>
      <c r="H999" s="483" t="s">
        <v>9422</v>
      </c>
    </row>
    <row r="1000" spans="1:8">
      <c r="E1000" s="483">
        <v>255</v>
      </c>
      <c r="H1000" s="483" t="s">
        <v>9422</v>
      </c>
    </row>
    <row r="1001" spans="1:8">
      <c r="E1001" s="484" t="s">
        <v>9423</v>
      </c>
      <c r="F1001" s="484"/>
      <c r="G1001" s="484"/>
    </row>
    <row r="1003" spans="1:8">
      <c r="A1003" s="483" t="s">
        <v>9424</v>
      </c>
    </row>
    <row r="1004" spans="1:8">
      <c r="E1004" s="483">
        <v>35</v>
      </c>
      <c r="H1004" s="483" t="s">
        <v>9425</v>
      </c>
    </row>
    <row r="1005" spans="1:8">
      <c r="E1005" s="483">
        <v>300</v>
      </c>
      <c r="H1005" s="483" t="s">
        <v>9426</v>
      </c>
    </row>
    <row r="1006" spans="1:8">
      <c r="E1006" s="483">
        <v>36</v>
      </c>
      <c r="H1006" s="483" t="s">
        <v>9073</v>
      </c>
    </row>
    <row r="1007" spans="1:8">
      <c r="E1007" s="483">
        <v>980</v>
      </c>
      <c r="H1007" s="483" t="s">
        <v>9427</v>
      </c>
    </row>
    <row r="1008" spans="1:8">
      <c r="E1008" s="484" t="s">
        <v>9428</v>
      </c>
      <c r="F1008" s="484"/>
      <c r="G1008" s="484"/>
    </row>
    <row r="1010" spans="1:8">
      <c r="A1010" s="483" t="s">
        <v>9429</v>
      </c>
    </row>
    <row r="1011" spans="1:8">
      <c r="E1011" s="483">
        <v>75</v>
      </c>
      <c r="H1011" s="483" t="s">
        <v>9430</v>
      </c>
    </row>
    <row r="1012" spans="1:8">
      <c r="E1012" s="484" t="s">
        <v>9431</v>
      </c>
      <c r="F1012" s="484"/>
      <c r="G1012" s="484"/>
    </row>
    <row r="1014" spans="1:8">
      <c r="A1014" s="483" t="s">
        <v>9432</v>
      </c>
    </row>
    <row r="1015" spans="1:8">
      <c r="E1015" s="483">
        <v>215</v>
      </c>
      <c r="H1015" s="483" t="s">
        <v>9433</v>
      </c>
    </row>
    <row r="1016" spans="1:8">
      <c r="E1016" s="483">
        <v>225</v>
      </c>
      <c r="H1016" s="483" t="s">
        <v>9433</v>
      </c>
    </row>
    <row r="1017" spans="1:8">
      <c r="E1017" s="484" t="s">
        <v>9434</v>
      </c>
      <c r="F1017" s="484"/>
      <c r="G1017" s="484"/>
    </row>
    <row r="1019" spans="1:8">
      <c r="A1019" s="483" t="s">
        <v>9435</v>
      </c>
    </row>
    <row r="1020" spans="1:8">
      <c r="C1020" s="483">
        <v>48000</v>
      </c>
      <c r="H1020" s="483" t="s">
        <v>9436</v>
      </c>
    </row>
    <row r="1021" spans="1:8">
      <c r="C1021" s="483">
        <v>22978</v>
      </c>
      <c r="H1021" s="483" t="s">
        <v>9437</v>
      </c>
    </row>
    <row r="1022" spans="1:8">
      <c r="C1022" s="483">
        <v>63707</v>
      </c>
      <c r="H1022" s="483" t="s">
        <v>9438</v>
      </c>
    </row>
    <row r="1023" spans="1:8">
      <c r="C1023" s="483">
        <v>39000</v>
      </c>
      <c r="H1023" s="483" t="s">
        <v>9439</v>
      </c>
    </row>
    <row r="1025" spans="1:8">
      <c r="A1025" s="483" t="s">
        <v>9440</v>
      </c>
    </row>
    <row r="1026" spans="1:8">
      <c r="E1026" s="483">
        <v>90</v>
      </c>
      <c r="H1026" s="483" t="s">
        <v>9441</v>
      </c>
    </row>
    <row r="1027" spans="1:8">
      <c r="E1027" s="484" t="s">
        <v>9442</v>
      </c>
      <c r="F1027" s="484"/>
      <c r="G1027" s="484"/>
    </row>
    <row r="1029" spans="1:8">
      <c r="A1029" s="483" t="s">
        <v>9440</v>
      </c>
    </row>
    <row r="1030" spans="1:8">
      <c r="C1030" s="483">
        <v>15501</v>
      </c>
      <c r="H1030" s="483" t="s">
        <v>9443</v>
      </c>
    </row>
    <row r="1032" spans="1:8">
      <c r="A1032" s="483" t="s">
        <v>9440</v>
      </c>
    </row>
    <row r="1033" spans="1:8">
      <c r="E1033" s="483">
        <v>167</v>
      </c>
      <c r="H1033" s="483" t="s">
        <v>9444</v>
      </c>
    </row>
    <row r="1034" spans="1:8">
      <c r="E1034" s="484" t="s">
        <v>9445</v>
      </c>
      <c r="F1034" s="484"/>
      <c r="G1034" s="484"/>
    </row>
    <row r="1036" spans="1:8">
      <c r="A1036" s="483" t="s">
        <v>9446</v>
      </c>
    </row>
    <row r="1037" spans="1:8">
      <c r="C1037" s="483">
        <v>13529</v>
      </c>
      <c r="H1037" s="483" t="s">
        <v>9447</v>
      </c>
    </row>
    <row r="1039" spans="1:8">
      <c r="A1039" s="483" t="s">
        <v>9448</v>
      </c>
    </row>
    <row r="1040" spans="1:8">
      <c r="E1040" s="483">
        <v>133</v>
      </c>
      <c r="H1040" s="483" t="s">
        <v>9449</v>
      </c>
    </row>
    <row r="1041" spans="1:8">
      <c r="E1041" s="484" t="s">
        <v>9450</v>
      </c>
      <c r="F1041" s="484"/>
      <c r="G1041" s="484"/>
    </row>
    <row r="1043" spans="1:8">
      <c r="A1043" s="483" t="s">
        <v>9451</v>
      </c>
    </row>
    <row r="1044" spans="1:8">
      <c r="E1044" s="483">
        <v>100</v>
      </c>
      <c r="H1044" s="483" t="s">
        <v>9452</v>
      </c>
    </row>
    <row r="1045" spans="1:8">
      <c r="E1045" s="484" t="s">
        <v>9453</v>
      </c>
      <c r="F1045" s="484"/>
      <c r="G1045" s="484"/>
    </row>
    <row r="1047" spans="1:8">
      <c r="A1047" s="483" t="s">
        <v>9451</v>
      </c>
      <c r="H1047" s="483" t="s">
        <v>9454</v>
      </c>
    </row>
    <row r="1048" spans="1:8">
      <c r="E1048" s="483">
        <v>1205</v>
      </c>
    </row>
    <row r="1049" spans="1:8">
      <c r="E1049" s="484" t="s">
        <v>9455</v>
      </c>
      <c r="F1049" s="484"/>
      <c r="G1049" s="484"/>
    </row>
    <row r="1051" spans="1:8">
      <c r="A1051" s="483" t="s">
        <v>9456</v>
      </c>
    </row>
    <row r="1052" spans="1:8">
      <c r="C1052" s="483">
        <v>15000</v>
      </c>
      <c r="H1052" s="483" t="s">
        <v>9457</v>
      </c>
    </row>
    <row r="1054" spans="1:8">
      <c r="A1054" s="483" t="s">
        <v>9458</v>
      </c>
    </row>
    <row r="1055" spans="1:8">
      <c r="E1055" s="483">
        <v>240</v>
      </c>
      <c r="H1055" s="483" t="s">
        <v>9459</v>
      </c>
    </row>
    <row r="1056" spans="1:8">
      <c r="E1056" s="483">
        <v>400</v>
      </c>
      <c r="H1056" s="483" t="s">
        <v>9460</v>
      </c>
    </row>
    <row r="1057" spans="1:8">
      <c r="E1057" s="484" t="s">
        <v>9461</v>
      </c>
      <c r="F1057" s="484"/>
      <c r="G1057" s="484"/>
    </row>
    <row r="1059" spans="1:8">
      <c r="A1059" s="483" t="s">
        <v>9462</v>
      </c>
    </row>
    <row r="1060" spans="1:8">
      <c r="E1060" s="483">
        <v>90</v>
      </c>
      <c r="H1060" s="483" t="s">
        <v>8980</v>
      </c>
    </row>
    <row r="1061" spans="1:8">
      <c r="E1061" s="484" t="s">
        <v>9463</v>
      </c>
      <c r="F1061" s="484"/>
      <c r="G1061" s="484"/>
    </row>
    <row r="1063" spans="1:8">
      <c r="A1063" s="483" t="s">
        <v>9464</v>
      </c>
    </row>
    <row r="1064" spans="1:8">
      <c r="C1064" s="483">
        <v>5000</v>
      </c>
      <c r="H1064" s="483" t="s">
        <v>9465</v>
      </c>
    </row>
    <row r="1065" spans="1:8">
      <c r="D1065" s="483">
        <v>5000</v>
      </c>
      <c r="H1065" s="483" t="s">
        <v>8940</v>
      </c>
    </row>
    <row r="1066" spans="1:8">
      <c r="E1066" s="483">
        <v>500</v>
      </c>
      <c r="H1066" s="483" t="s">
        <v>9466</v>
      </c>
    </row>
    <row r="1067" spans="1:8">
      <c r="E1067" s="484" t="s">
        <v>9467</v>
      </c>
      <c r="F1067" s="484"/>
      <c r="G1067" s="484"/>
    </row>
    <row r="1069" spans="1:8">
      <c r="A1069" s="483" t="s">
        <v>9464</v>
      </c>
    </row>
    <row r="1070" spans="1:8">
      <c r="E1070" s="483">
        <v>230</v>
      </c>
      <c r="H1070" s="483" t="s">
        <v>9468</v>
      </c>
    </row>
    <row r="1071" spans="1:8">
      <c r="E1071" s="483">
        <v>190</v>
      </c>
      <c r="H1071" s="483" t="s">
        <v>9468</v>
      </c>
    </row>
    <row r="1072" spans="1:8">
      <c r="E1072" s="484" t="s">
        <v>9469</v>
      </c>
      <c r="F1072" s="484"/>
      <c r="G1072" s="484"/>
    </row>
    <row r="1074" spans="1:8">
      <c r="A1074" s="483" t="s">
        <v>9470</v>
      </c>
    </row>
    <row r="1075" spans="1:8">
      <c r="C1075" s="483">
        <v>22978</v>
      </c>
      <c r="H1075" s="483" t="s">
        <v>9471</v>
      </c>
    </row>
    <row r="1076" spans="1:8">
      <c r="C1076" s="483">
        <v>63707</v>
      </c>
      <c r="H1076" s="483" t="s">
        <v>9472</v>
      </c>
    </row>
    <row r="1078" spans="1:8">
      <c r="A1078" s="483" t="s">
        <v>9473</v>
      </c>
    </row>
    <row r="1079" spans="1:8">
      <c r="C1079" s="483">
        <v>16356</v>
      </c>
      <c r="H1079" s="483" t="s">
        <v>9474</v>
      </c>
    </row>
    <row r="1081" spans="1:8">
      <c r="A1081" s="483" t="s">
        <v>9475</v>
      </c>
    </row>
    <row r="1082" spans="1:8">
      <c r="E1082" s="483">
        <v>125</v>
      </c>
      <c r="H1082" s="483" t="s">
        <v>9476</v>
      </c>
    </row>
    <row r="1083" spans="1:8">
      <c r="E1083" s="483">
        <v>120</v>
      </c>
      <c r="H1083" s="483" t="s">
        <v>9476</v>
      </c>
    </row>
    <row r="1084" spans="1:8">
      <c r="E1084" s="484" t="s">
        <v>9477</v>
      </c>
      <c r="F1084" s="484"/>
      <c r="G1084" s="484"/>
    </row>
    <row r="1086" spans="1:8">
      <c r="A1086" s="483" t="s">
        <v>9478</v>
      </c>
    </row>
    <row r="1087" spans="1:8">
      <c r="E1087" s="483">
        <v>155</v>
      </c>
      <c r="H1087" s="483" t="s">
        <v>9479</v>
      </c>
    </row>
    <row r="1088" spans="1:8">
      <c r="E1088" s="483">
        <v>175</v>
      </c>
      <c r="H1088" s="483" t="s">
        <v>9479</v>
      </c>
    </row>
    <row r="1089" spans="1:8">
      <c r="E1089" s="484" t="s">
        <v>9480</v>
      </c>
      <c r="F1089" s="484"/>
      <c r="G1089" s="484"/>
    </row>
    <row r="1091" spans="1:8">
      <c r="A1091" s="483" t="s">
        <v>9481</v>
      </c>
    </row>
    <row r="1092" spans="1:8">
      <c r="E1092" s="483">
        <v>32</v>
      </c>
      <c r="H1092" s="483" t="s">
        <v>9482</v>
      </c>
    </row>
    <row r="1093" spans="1:8">
      <c r="E1093" s="483">
        <v>40</v>
      </c>
      <c r="H1093" s="483" t="s">
        <v>9483</v>
      </c>
    </row>
    <row r="1094" spans="1:8">
      <c r="E1094" s="484" t="s">
        <v>9484</v>
      </c>
      <c r="F1094" s="484"/>
      <c r="G1094" s="484"/>
    </row>
    <row r="1096" spans="1:8">
      <c r="A1096" s="483" t="s">
        <v>9485</v>
      </c>
    </row>
    <row r="1097" spans="1:8">
      <c r="E1097" s="483">
        <v>1205</v>
      </c>
      <c r="H1097" s="483" t="s">
        <v>9486</v>
      </c>
    </row>
    <row r="1098" spans="1:8">
      <c r="E1098" s="484" t="s">
        <v>9487</v>
      </c>
      <c r="F1098" s="484"/>
      <c r="G1098" s="484"/>
      <c r="H1098" s="484" t="s">
        <v>9488</v>
      </c>
    </row>
    <row r="1100" spans="1:8">
      <c r="A1100" s="483" t="s">
        <v>9489</v>
      </c>
      <c r="C1100" s="483">
        <v>15000</v>
      </c>
      <c r="H1100" s="483" t="s">
        <v>9490</v>
      </c>
    </row>
    <row r="1102" spans="1:8">
      <c r="A1102" s="483" t="s">
        <v>9489</v>
      </c>
    </row>
    <row r="1103" spans="1:8">
      <c r="E1103" s="483">
        <v>380</v>
      </c>
      <c r="H1103" s="483" t="s">
        <v>9491</v>
      </c>
    </row>
    <row r="1104" spans="1:8">
      <c r="E1104" s="483">
        <v>285</v>
      </c>
      <c r="H1104" s="483" t="s">
        <v>9491</v>
      </c>
    </row>
    <row r="1105" spans="1:8">
      <c r="E1105" s="484" t="s">
        <v>9492</v>
      </c>
      <c r="F1105" s="484"/>
      <c r="G1105" s="484"/>
    </row>
    <row r="1107" spans="1:8">
      <c r="A1107" s="483" t="s">
        <v>9493</v>
      </c>
    </row>
    <row r="1108" spans="1:8">
      <c r="E1108" s="483">
        <v>105</v>
      </c>
      <c r="H1108" s="483" t="s">
        <v>9494</v>
      </c>
    </row>
    <row r="1109" spans="1:8">
      <c r="E1109" s="484" t="s">
        <v>9495</v>
      </c>
      <c r="F1109" s="484"/>
      <c r="G1109" s="484"/>
    </row>
    <row r="1111" spans="1:8">
      <c r="A1111" s="483" t="s">
        <v>9496</v>
      </c>
    </row>
    <row r="1112" spans="1:8">
      <c r="E1112" s="483">
        <v>45</v>
      </c>
      <c r="H1112" s="483" t="s">
        <v>9497</v>
      </c>
    </row>
    <row r="1113" spans="1:8">
      <c r="E1113" s="484" t="s">
        <v>9498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9496</v>
      </c>
    </row>
    <row r="1116" spans="1:8">
      <c r="C1116" s="483">
        <v>26000</v>
      </c>
      <c r="H1116" s="483" t="s">
        <v>9499</v>
      </c>
    </row>
    <row r="1117" spans="1:8">
      <c r="C1117" s="483">
        <v>22970</v>
      </c>
      <c r="H1117" s="483" t="s">
        <v>9500</v>
      </c>
    </row>
    <row r="1118" spans="1:8">
      <c r="C1118" s="483">
        <v>63516</v>
      </c>
      <c r="H1118" s="483" t="s">
        <v>9501</v>
      </c>
    </row>
    <row r="1120" spans="1:8">
      <c r="A1120" s="483" t="s">
        <v>9502</v>
      </c>
    </row>
    <row r="1121" spans="1:8">
      <c r="C1121" s="483">
        <v>7117</v>
      </c>
      <c r="H1121" s="483" t="s">
        <v>9503</v>
      </c>
    </row>
    <row r="1122" spans="1:8">
      <c r="C1122" s="483">
        <v>16446</v>
      </c>
      <c r="H1122" s="483" t="s">
        <v>9504</v>
      </c>
    </row>
    <row r="1124" spans="1:8">
      <c r="A1124" s="483" t="s">
        <v>9505</v>
      </c>
    </row>
    <row r="1125" spans="1:8">
      <c r="E1125" s="483">
        <v>188</v>
      </c>
      <c r="H1125" s="483" t="s">
        <v>9506</v>
      </c>
    </row>
    <row r="1126" spans="1:8">
      <c r="E1126" s="483">
        <v>1205</v>
      </c>
      <c r="H1126" s="483" t="s">
        <v>9507</v>
      </c>
    </row>
    <row r="1127" spans="1:8">
      <c r="E1127" s="484" t="s">
        <v>9508</v>
      </c>
      <c r="F1127" s="484"/>
      <c r="G1127" s="484"/>
    </row>
    <row r="1129" spans="1:8">
      <c r="A1129" s="483" t="s">
        <v>9509</v>
      </c>
    </row>
    <row r="1130" spans="1:8">
      <c r="E1130" s="483">
        <v>88</v>
      </c>
      <c r="H1130" s="483" t="s">
        <v>9510</v>
      </c>
    </row>
    <row r="1131" spans="1:8">
      <c r="E1131" s="484" t="s">
        <v>9511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9512</v>
      </c>
    </row>
    <row r="1134" spans="1:8">
      <c r="B1134" s="483">
        <v>28000</v>
      </c>
      <c r="H1134" s="483" t="s">
        <v>9513</v>
      </c>
    </row>
    <row r="1135" spans="1:8">
      <c r="C1135" s="483">
        <v>5000</v>
      </c>
      <c r="H1135" s="483" t="s">
        <v>9465</v>
      </c>
    </row>
    <row r="1136" spans="1:8">
      <c r="D1136" s="483">
        <v>5000</v>
      </c>
      <c r="H1136" s="483" t="s">
        <v>8940</v>
      </c>
    </row>
    <row r="1137" spans="1:8">
      <c r="E1137" s="484" t="s">
        <v>9514</v>
      </c>
      <c r="F1137" s="484"/>
      <c r="G1137" s="484"/>
    </row>
    <row r="1139" spans="1:8">
      <c r="A1139" s="483" t="s">
        <v>9515</v>
      </c>
    </row>
    <row r="1140" spans="1:8">
      <c r="C1140" s="483">
        <v>15000</v>
      </c>
      <c r="H1140" s="483" t="s">
        <v>9516</v>
      </c>
    </row>
    <row r="1142" spans="1:8">
      <c r="A1142" s="483" t="s">
        <v>9515</v>
      </c>
    </row>
    <row r="1143" spans="1:8">
      <c r="E1143" s="483">
        <v>250</v>
      </c>
      <c r="H1143" s="483" t="s">
        <v>9517</v>
      </c>
    </row>
    <row r="1144" spans="1:8">
      <c r="E1144" s="483">
        <v>450</v>
      </c>
      <c r="H1144" s="483" t="s">
        <v>9518</v>
      </c>
    </row>
    <row r="1145" spans="1:8">
      <c r="A1145" s="483" t="s">
        <v>9519</v>
      </c>
      <c r="E1145" s="483">
        <v>159</v>
      </c>
      <c r="H1145" s="483" t="s">
        <v>9520</v>
      </c>
    </row>
    <row r="1146" spans="1:8">
      <c r="E1146" s="483">
        <v>300</v>
      </c>
      <c r="H1146" s="483" t="s">
        <v>9330</v>
      </c>
    </row>
    <row r="1147" spans="1:8">
      <c r="E1147" s="484" t="s">
        <v>9521</v>
      </c>
      <c r="F1147" s="484"/>
      <c r="G1147" s="484"/>
      <c r="H1147" s="484" t="s">
        <v>9522</v>
      </c>
    </row>
    <row r="1148" spans="1:8">
      <c r="E1148" s="484"/>
      <c r="F1148" s="484"/>
      <c r="G1148" s="484"/>
      <c r="H1148" s="484"/>
    </row>
    <row r="1149" spans="1:8">
      <c r="A1149" s="483" t="s">
        <v>9523</v>
      </c>
    </row>
    <row r="1150" spans="1:8">
      <c r="C1150" s="483">
        <v>33000</v>
      </c>
      <c r="H1150" s="483" t="s">
        <v>9524</v>
      </c>
    </row>
    <row r="1151" spans="1:8">
      <c r="C1151" s="483">
        <v>22970</v>
      </c>
      <c r="H1151" s="483" t="s">
        <v>9525</v>
      </c>
    </row>
    <row r="1152" spans="1:8">
      <c r="C1152" s="483">
        <v>63516</v>
      </c>
      <c r="H1152" s="483" t="s">
        <v>9526</v>
      </c>
    </row>
    <row r="1153" spans="1:8">
      <c r="E1153" s="484"/>
      <c r="F1153" s="484"/>
      <c r="G1153" s="484"/>
      <c r="H1153" s="484"/>
    </row>
    <row r="1154" spans="1:8">
      <c r="A1154" s="483" t="s">
        <v>9527</v>
      </c>
    </row>
    <row r="1155" spans="1:8" ht="66">
      <c r="C1155" s="483">
        <v>3000</v>
      </c>
      <c r="H1155" s="489" t="s">
        <v>9528</v>
      </c>
    </row>
    <row r="1157" spans="1:8">
      <c r="A1157" s="483" t="s">
        <v>9529</v>
      </c>
    </row>
    <row r="1158" spans="1:8">
      <c r="E1158" s="483">
        <v>280</v>
      </c>
      <c r="H1158" s="483" t="s">
        <v>9530</v>
      </c>
    </row>
    <row r="1159" spans="1:8">
      <c r="E1159" s="483">
        <v>270</v>
      </c>
      <c r="H1159" s="483" t="s">
        <v>9530</v>
      </c>
    </row>
    <row r="1160" spans="1:8">
      <c r="E1160" s="484" t="s">
        <v>9531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9532</v>
      </c>
    </row>
    <row r="1163" spans="1:8">
      <c r="C1163" s="483">
        <v>9944</v>
      </c>
      <c r="H1163" s="483" t="s">
        <v>9533</v>
      </c>
    </row>
    <row r="1165" spans="1:8">
      <c r="A1165" s="483" t="s">
        <v>9534</v>
      </c>
    </row>
    <row r="1166" spans="1:8">
      <c r="E1166" s="483">
        <v>1205</v>
      </c>
      <c r="H1166" s="483" t="s">
        <v>9535</v>
      </c>
    </row>
    <row r="1167" spans="1:8">
      <c r="E1167" s="484" t="s">
        <v>9536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9537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9538</v>
      </c>
    </row>
    <row r="1171" spans="1:8">
      <c r="E1171" s="329">
        <v>30</v>
      </c>
      <c r="F1171" s="329"/>
      <c r="G1171" s="329"/>
      <c r="H1171" s="483" t="s">
        <v>9539</v>
      </c>
    </row>
    <row r="1172" spans="1:8">
      <c r="E1172" s="484" t="s">
        <v>9540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9541</v>
      </c>
    </row>
    <row r="1175" spans="1:8">
      <c r="C1175" s="483">
        <v>15000</v>
      </c>
      <c r="H1175" s="483" t="s">
        <v>9542</v>
      </c>
    </row>
    <row r="1177" spans="1:8">
      <c r="A1177" s="483" t="s">
        <v>9543</v>
      </c>
    </row>
    <row r="1178" spans="1:8">
      <c r="C1178" s="483">
        <v>7500</v>
      </c>
      <c r="H1178" s="483" t="s">
        <v>9544</v>
      </c>
    </row>
    <row r="1179" spans="1:8">
      <c r="C1179" s="483">
        <v>25670</v>
      </c>
      <c r="H1179" s="483" t="s">
        <v>9545</v>
      </c>
    </row>
    <row r="1180" spans="1:8">
      <c r="C1180" s="483">
        <v>63516</v>
      </c>
      <c r="H1180" s="483" t="s">
        <v>9546</v>
      </c>
    </row>
    <row r="1182" spans="1:8">
      <c r="A1182" s="483" t="s">
        <v>9547</v>
      </c>
    </row>
    <row r="1183" spans="1:8">
      <c r="C1183" s="483">
        <v>17644</v>
      </c>
      <c r="H1183" s="483" t="s">
        <v>9548</v>
      </c>
    </row>
    <row r="1185" spans="1:8">
      <c r="A1185" s="483" t="s">
        <v>9547</v>
      </c>
    </row>
    <row r="1186" spans="1:8">
      <c r="E1186" s="483">
        <v>500</v>
      </c>
      <c r="H1186" s="483" t="s">
        <v>9549</v>
      </c>
    </row>
    <row r="1187" spans="1:8">
      <c r="E1187" s="483">
        <v>500</v>
      </c>
      <c r="H1187" s="483" t="s">
        <v>9550</v>
      </c>
    </row>
    <row r="1188" spans="1:8">
      <c r="E1188" s="484" t="s">
        <v>9551</v>
      </c>
      <c r="F1188" s="484"/>
      <c r="G1188" s="484"/>
    </row>
    <row r="1190" spans="1:8">
      <c r="A1190" s="483" t="s">
        <v>9552</v>
      </c>
    </row>
    <row r="1191" spans="1:8">
      <c r="C1191" s="483">
        <v>12728</v>
      </c>
      <c r="H1191" s="483" t="s">
        <v>9553</v>
      </c>
    </row>
    <row r="1192" spans="1:8">
      <c r="C1192" s="483">
        <v>5000</v>
      </c>
      <c r="H1192" s="483" t="s">
        <v>9554</v>
      </c>
    </row>
    <row r="1193" spans="1:8">
      <c r="D1193" s="483">
        <v>5000</v>
      </c>
      <c r="H1193" s="483" t="s">
        <v>9555</v>
      </c>
    </row>
    <row r="1194" spans="1:8">
      <c r="E1194" s="484" t="s">
        <v>9556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9557</v>
      </c>
    </row>
    <row r="1197" spans="1:8">
      <c r="E1197" s="483">
        <v>1205</v>
      </c>
      <c r="H1197" s="483" t="s">
        <v>9558</v>
      </c>
    </row>
    <row r="1198" spans="1:8">
      <c r="E1198" s="483">
        <v>178</v>
      </c>
      <c r="H1198" s="483" t="s">
        <v>9559</v>
      </c>
    </row>
    <row r="1199" spans="1:8">
      <c r="E1199" s="484" t="s">
        <v>9560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9561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9562</v>
      </c>
    </row>
    <row r="1203" spans="1:8">
      <c r="E1203" s="484" t="s">
        <v>9563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9564</v>
      </c>
    </row>
    <row r="1206" spans="1:8">
      <c r="C1206" s="483">
        <v>15000</v>
      </c>
      <c r="H1206" s="483" t="s">
        <v>9565</v>
      </c>
    </row>
    <row r="1208" spans="1:8">
      <c r="A1208" s="483" t="s">
        <v>9566</v>
      </c>
    </row>
    <row r="1209" spans="1:8">
      <c r="E1209" s="483">
        <v>225</v>
      </c>
      <c r="H1209" s="483" t="s">
        <v>9567</v>
      </c>
    </row>
    <row r="1210" spans="1:8">
      <c r="E1210" s="483">
        <v>245</v>
      </c>
      <c r="H1210" s="483" t="s">
        <v>9567</v>
      </c>
    </row>
    <row r="1211" spans="1:8">
      <c r="E1211" s="484" t="s">
        <v>9568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9569</v>
      </c>
    </row>
    <row r="1214" spans="1:8">
      <c r="C1214" s="483">
        <v>18000</v>
      </c>
      <c r="H1214" s="483" t="s">
        <v>9570</v>
      </c>
    </row>
    <row r="1215" spans="1:8">
      <c r="C1215" s="483">
        <v>25670</v>
      </c>
      <c r="H1215" s="483" t="s">
        <v>9571</v>
      </c>
    </row>
    <row r="1216" spans="1:8">
      <c r="C1216" s="483">
        <v>63516</v>
      </c>
      <c r="H1216" s="483" t="s">
        <v>9572</v>
      </c>
    </row>
    <row r="1218" spans="1:8">
      <c r="A1218" s="483" t="s">
        <v>9573</v>
      </c>
    </row>
    <row r="1219" spans="1:8">
      <c r="C1219" s="483">
        <v>1154</v>
      </c>
      <c r="H1219" s="483" t="s">
        <v>9574</v>
      </c>
    </row>
    <row r="1221" spans="1:8">
      <c r="A1221" s="483" t="s">
        <v>9575</v>
      </c>
    </row>
    <row r="1222" spans="1:8">
      <c r="E1222" s="483">
        <v>1205</v>
      </c>
      <c r="H1222" s="483" t="s">
        <v>9576</v>
      </c>
    </row>
    <row r="1223" spans="1:8">
      <c r="E1223" s="483">
        <v>140</v>
      </c>
      <c r="H1223" s="483" t="s">
        <v>9577</v>
      </c>
    </row>
    <row r="1224" spans="1:8">
      <c r="E1224" s="484" t="s">
        <v>9578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9579</v>
      </c>
    </row>
    <row r="1227" spans="1:8">
      <c r="E1227" s="483">
        <v>100</v>
      </c>
      <c r="H1227" s="483" t="s">
        <v>9580</v>
      </c>
    </row>
    <row r="1228" spans="1:8">
      <c r="E1228" s="483">
        <v>18</v>
      </c>
      <c r="H1228" s="483" t="s">
        <v>9581</v>
      </c>
    </row>
    <row r="1229" spans="1:8">
      <c r="E1229" s="484" t="s">
        <v>9582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9583</v>
      </c>
    </row>
    <row r="1232" spans="1:8">
      <c r="C1232" s="483">
        <v>15000</v>
      </c>
      <c r="H1232" s="483" t="s">
        <v>9584</v>
      </c>
    </row>
    <row r="1233" spans="1:8">
      <c r="E1233" s="484"/>
      <c r="F1233" s="484"/>
      <c r="G1233" s="484"/>
    </row>
    <row r="1234" spans="1:8">
      <c r="A1234" s="483" t="s">
        <v>9585</v>
      </c>
    </row>
    <row r="1235" spans="1:8">
      <c r="C1235" s="483">
        <v>25670</v>
      </c>
      <c r="H1235" s="483" t="s">
        <v>9586</v>
      </c>
    </row>
    <row r="1236" spans="1:8">
      <c r="C1236" s="483">
        <v>18614</v>
      </c>
      <c r="H1236" s="483" t="s">
        <v>9587</v>
      </c>
    </row>
    <row r="1237" spans="1:8">
      <c r="C1237" s="483">
        <v>4725</v>
      </c>
      <c r="H1237" s="483" t="s">
        <v>9588</v>
      </c>
    </row>
    <row r="1238" spans="1:8">
      <c r="C1238" s="483">
        <v>25670</v>
      </c>
      <c r="H1238" s="483" t="s">
        <v>9589</v>
      </c>
    </row>
    <row r="1239" spans="1:8">
      <c r="C1239" s="483">
        <v>37846</v>
      </c>
      <c r="H1239" s="483" t="s">
        <v>9590</v>
      </c>
    </row>
    <row r="1241" spans="1:8">
      <c r="A1241" s="483" t="s">
        <v>9591</v>
      </c>
    </row>
    <row r="1242" spans="1:8">
      <c r="E1242" s="483">
        <v>60</v>
      </c>
      <c r="H1242" s="483" t="s">
        <v>9592</v>
      </c>
    </row>
    <row r="1243" spans="1:8">
      <c r="E1243" s="483">
        <v>500</v>
      </c>
      <c r="H1243" s="483" t="s">
        <v>9593</v>
      </c>
    </row>
    <row r="1244" spans="1:8">
      <c r="E1244" s="483">
        <v>100</v>
      </c>
      <c r="H1244" s="483" t="s">
        <v>9594</v>
      </c>
    </row>
    <row r="1245" spans="1:8">
      <c r="E1245" s="484" t="s">
        <v>9595</v>
      </c>
      <c r="F1245" s="484"/>
      <c r="G1245" s="484"/>
    </row>
    <row r="1247" spans="1:8">
      <c r="A1247" s="483" t="s">
        <v>9596</v>
      </c>
    </row>
    <row r="1248" spans="1:8">
      <c r="E1248" s="483">
        <v>120</v>
      </c>
      <c r="H1248" s="483" t="s">
        <v>9597</v>
      </c>
    </row>
    <row r="1249" spans="1:8">
      <c r="E1249" s="484" t="s">
        <v>9598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9599</v>
      </c>
    </row>
    <row r="1252" spans="1:8">
      <c r="E1252" s="483">
        <v>1205</v>
      </c>
      <c r="H1252" s="483" t="s">
        <v>9600</v>
      </c>
    </row>
    <row r="1253" spans="1:8">
      <c r="E1253" s="483">
        <v>178</v>
      </c>
      <c r="H1253" s="483" t="s">
        <v>9601</v>
      </c>
    </row>
    <row r="1254" spans="1:8">
      <c r="E1254" s="484" t="s">
        <v>9602</v>
      </c>
      <c r="F1254" s="484"/>
      <c r="G1254" s="484"/>
    </row>
    <row r="1256" spans="1:8">
      <c r="A1256" s="483" t="s">
        <v>9603</v>
      </c>
    </row>
    <row r="1257" spans="1:8">
      <c r="C1257" s="483">
        <v>50000</v>
      </c>
      <c r="H1257" s="483" t="s">
        <v>9604</v>
      </c>
    </row>
    <row r="1259" spans="1:8">
      <c r="A1259" s="483" t="s">
        <v>9605</v>
      </c>
    </row>
    <row r="1260" spans="1:8">
      <c r="C1260" s="483">
        <v>15000</v>
      </c>
      <c r="H1260" s="483" t="s">
        <v>9606</v>
      </c>
    </row>
    <row r="1262" spans="1:8">
      <c r="A1262" s="483" t="s">
        <v>9607</v>
      </c>
    </row>
    <row r="1263" spans="1:8">
      <c r="C1263" s="483">
        <v>25670</v>
      </c>
      <c r="H1263" s="483" t="s">
        <v>9608</v>
      </c>
    </row>
    <row r="1264" spans="1:8">
      <c r="C1264" s="483">
        <v>63516</v>
      </c>
      <c r="H1264" s="483" t="s">
        <v>9609</v>
      </c>
    </row>
    <row r="1265" spans="1:8">
      <c r="C1265" s="483">
        <v>12000</v>
      </c>
      <c r="H1265" s="483" t="s">
        <v>9610</v>
      </c>
    </row>
    <row r="1266" spans="1:8">
      <c r="C1266" s="483">
        <v>5140</v>
      </c>
      <c r="H1266" s="483" t="s">
        <v>9611</v>
      </c>
    </row>
    <row r="1267" spans="1:8">
      <c r="C1267" s="483">
        <v>5000</v>
      </c>
      <c r="H1267" s="483" t="s">
        <v>9554</v>
      </c>
    </row>
    <row r="1268" spans="1:8">
      <c r="D1268" s="483">
        <v>5000</v>
      </c>
      <c r="H1268" s="483" t="s">
        <v>9555</v>
      </c>
    </row>
    <row r="1269" spans="1:8">
      <c r="E1269" s="484" t="s">
        <v>9612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9613</v>
      </c>
    </row>
    <row r="1272" spans="1:8">
      <c r="E1272" s="483">
        <v>1205</v>
      </c>
      <c r="H1272" s="483" t="s">
        <v>9614</v>
      </c>
    </row>
    <row r="1273" spans="1:8">
      <c r="E1273" s="483">
        <v>45</v>
      </c>
      <c r="H1273" s="483" t="s">
        <v>9615</v>
      </c>
    </row>
    <row r="1274" spans="1:8">
      <c r="E1274" s="484" t="s">
        <v>9616</v>
      </c>
      <c r="F1274" s="484"/>
      <c r="G1274" s="484"/>
      <c r="H1274" s="484" t="s">
        <v>9617</v>
      </c>
    </row>
    <row r="1276" spans="1:8">
      <c r="A1276" s="483" t="s">
        <v>9618</v>
      </c>
    </row>
    <row r="1277" spans="1:8">
      <c r="E1277" s="483">
        <v>92</v>
      </c>
      <c r="H1277" s="483" t="s">
        <v>9619</v>
      </c>
    </row>
    <row r="1278" spans="1:8">
      <c r="E1278" s="484" t="s">
        <v>9620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9621</v>
      </c>
    </row>
    <row r="1281" spans="1:8">
      <c r="E1281" s="483">
        <v>75</v>
      </c>
      <c r="H1281" s="483" t="s">
        <v>9622</v>
      </c>
    </row>
    <row r="1282" spans="1:8">
      <c r="E1282" s="484" t="s">
        <v>9623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9624</v>
      </c>
    </row>
    <row r="1285" spans="1:8">
      <c r="E1285" s="483">
        <v>2000</v>
      </c>
      <c r="F1285" s="483">
        <v>2199</v>
      </c>
      <c r="H1285" s="483" t="s">
        <v>9625</v>
      </c>
    </row>
    <row r="1286" spans="1:8">
      <c r="E1286" s="484" t="s">
        <v>9626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9627</v>
      </c>
    </row>
    <row r="1289" spans="1:8">
      <c r="C1289" s="483">
        <v>30000</v>
      </c>
      <c r="H1289" s="483" t="s">
        <v>9628</v>
      </c>
    </row>
    <row r="1290" spans="1:8" s="487" customFormat="1"/>
    <row r="1291" spans="1:8">
      <c r="A1291" s="483" t="s">
        <v>9629</v>
      </c>
    </row>
    <row r="1292" spans="1:8">
      <c r="C1292" s="483">
        <v>15000</v>
      </c>
      <c r="H1292" s="483" t="s">
        <v>9630</v>
      </c>
    </row>
    <row r="1294" spans="1:8">
      <c r="A1294" s="483" t="s">
        <v>9631</v>
      </c>
    </row>
    <row r="1295" spans="1:8">
      <c r="E1295" s="483">
        <v>18</v>
      </c>
      <c r="F1295" s="483">
        <v>2181</v>
      </c>
      <c r="G1295" s="483" t="s">
        <v>9632</v>
      </c>
      <c r="H1295" s="483" t="s">
        <v>9633</v>
      </c>
    </row>
    <row r="1296" spans="1:8">
      <c r="E1296" s="484" t="s">
        <v>9634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9635</v>
      </c>
    </row>
    <row r="1299" spans="1:8">
      <c r="C1299" s="483">
        <v>25670</v>
      </c>
      <c r="H1299" s="483" t="s">
        <v>9636</v>
      </c>
    </row>
    <row r="1300" spans="1:8">
      <c r="C1300" s="483">
        <v>63516</v>
      </c>
      <c r="H1300" s="483" t="s">
        <v>9637</v>
      </c>
    </row>
    <row r="1301" spans="1:8">
      <c r="C1301" s="483">
        <v>45000</v>
      </c>
      <c r="H1301" s="483" t="s">
        <v>9638</v>
      </c>
    </row>
    <row r="1303" spans="1:8">
      <c r="A1303" s="483" t="s">
        <v>9639</v>
      </c>
    </row>
    <row r="1304" spans="1:8">
      <c r="C1304" s="483">
        <v>462</v>
      </c>
      <c r="H1304" s="483" t="s">
        <v>9640</v>
      </c>
    </row>
    <row r="1307" spans="1:8">
      <c r="H1307" s="498" t="s">
        <v>9641</v>
      </c>
    </row>
    <row r="1309" spans="1:8">
      <c r="A1309" s="483" t="s">
        <v>9642</v>
      </c>
    </row>
    <row r="1310" spans="1:8">
      <c r="E1310" s="483">
        <v>100</v>
      </c>
      <c r="G1310" s="483" t="s">
        <v>9643</v>
      </c>
      <c r="H1310" s="483" t="s">
        <v>9644</v>
      </c>
    </row>
    <row r="1311" spans="1:8">
      <c r="E1311" s="484" t="s">
        <v>9645</v>
      </c>
      <c r="F1311" s="484"/>
      <c r="G1311" s="484"/>
    </row>
    <row r="1313" spans="1:8">
      <c r="A1313" s="483" t="s">
        <v>9642</v>
      </c>
    </row>
    <row r="1314" spans="1:8">
      <c r="C1314" s="483">
        <v>11930</v>
      </c>
      <c r="H1314" s="483" t="s">
        <v>9646</v>
      </c>
    </row>
    <row r="1315" spans="1:8">
      <c r="E1315" s="484" t="s">
        <v>9645</v>
      </c>
      <c r="F1315" s="484"/>
      <c r="G1315" s="484"/>
    </row>
    <row r="1317" spans="1:8">
      <c r="A1317" s="483" t="s">
        <v>9647</v>
      </c>
    </row>
    <row r="1318" spans="1:8">
      <c r="D1318" s="483">
        <v>100</v>
      </c>
      <c r="H1318" s="483" t="s">
        <v>9648</v>
      </c>
    </row>
    <row r="1319" spans="1:8">
      <c r="E1319" s="484" t="s">
        <v>9634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9649</v>
      </c>
    </row>
    <row r="1322" spans="1:8">
      <c r="E1322" s="483">
        <v>1205</v>
      </c>
      <c r="G1322" s="483" t="s">
        <v>9650</v>
      </c>
      <c r="H1322" s="483" t="s">
        <v>9651</v>
      </c>
    </row>
    <row r="1323" spans="1:8">
      <c r="E1323" s="484" t="s">
        <v>9652</v>
      </c>
      <c r="F1323" s="484"/>
      <c r="G1323" s="484"/>
    </row>
    <row r="1324" spans="1:8">
      <c r="E1324" s="484"/>
      <c r="F1324" s="484"/>
      <c r="G1324" s="484"/>
    </row>
    <row r="1325" spans="1:8">
      <c r="A1325" s="495" t="s">
        <v>9653</v>
      </c>
    </row>
    <row r="1326" spans="1:8">
      <c r="C1326" s="495">
        <v>20000</v>
      </c>
      <c r="H1326" s="495" t="s">
        <v>9654</v>
      </c>
    </row>
    <row r="1327" spans="1:8">
      <c r="E1327" s="484"/>
      <c r="F1327" s="484"/>
      <c r="G1327" s="484"/>
    </row>
    <row r="1329" spans="1:8">
      <c r="A1329" s="483" t="s">
        <v>9655</v>
      </c>
    </row>
    <row r="1330" spans="1:8">
      <c r="E1330" s="483">
        <v>188</v>
      </c>
      <c r="G1330" s="483" t="s">
        <v>9656</v>
      </c>
      <c r="H1330" s="483" t="s">
        <v>9657</v>
      </c>
    </row>
    <row r="1331" spans="1:8">
      <c r="E1331" s="484" t="s">
        <v>9658</v>
      </c>
      <c r="F1331" s="484"/>
      <c r="G1331" s="484"/>
      <c r="H1331" s="484" t="s">
        <v>9659</v>
      </c>
    </row>
    <row r="1333" spans="1:8">
      <c r="A1333" s="483" t="s">
        <v>9660</v>
      </c>
    </row>
    <row r="1334" spans="1:8">
      <c r="C1334" s="483">
        <v>15000</v>
      </c>
      <c r="H1334" s="483" t="s">
        <v>9661</v>
      </c>
    </row>
    <row r="1335" spans="1:8">
      <c r="C1335" s="483">
        <v>5000</v>
      </c>
      <c r="H1335" s="483" t="s">
        <v>9554</v>
      </c>
    </row>
    <row r="1336" spans="1:8">
      <c r="E1336" s="483">
        <v>10</v>
      </c>
      <c r="G1336" s="483" t="s">
        <v>9662</v>
      </c>
      <c r="H1336" s="483" t="s">
        <v>9663</v>
      </c>
    </row>
    <row r="1337" spans="1:8">
      <c r="E1337" s="484" t="s">
        <v>9664</v>
      </c>
      <c r="F1337" s="484"/>
      <c r="G1337" s="484"/>
    </row>
    <row r="1339" spans="1:8">
      <c r="A1339" s="483" t="s">
        <v>9665</v>
      </c>
    </row>
    <row r="1340" spans="1:8">
      <c r="D1340" s="483">
        <v>5000</v>
      </c>
      <c r="H1340" s="483" t="s">
        <v>9555</v>
      </c>
    </row>
    <row r="1341" spans="1:8">
      <c r="E1341" s="484" t="s">
        <v>9666</v>
      </c>
      <c r="F1341" s="484"/>
      <c r="G1341" s="484"/>
    </row>
    <row r="1343" spans="1:8">
      <c r="A1343" s="483" t="s">
        <v>9667</v>
      </c>
    </row>
    <row r="1344" spans="1:8">
      <c r="C1344" s="483">
        <v>25670</v>
      </c>
      <c r="H1344" s="483" t="s">
        <v>9668</v>
      </c>
    </row>
    <row r="1345" spans="1:8">
      <c r="C1345" s="483">
        <v>63516</v>
      </c>
      <c r="H1345" s="483" t="s">
        <v>9669</v>
      </c>
    </row>
    <row r="1347" spans="1:8">
      <c r="A1347" s="483" t="s">
        <v>9670</v>
      </c>
    </row>
    <row r="1348" spans="1:8">
      <c r="C1348" s="483">
        <v>12924</v>
      </c>
      <c r="H1348" s="483" t="s">
        <v>9671</v>
      </c>
    </row>
    <row r="1350" spans="1:8">
      <c r="A1350" s="483" t="s">
        <v>9672</v>
      </c>
    </row>
    <row r="1351" spans="1:8">
      <c r="E1351" s="483">
        <v>70</v>
      </c>
      <c r="G1351" s="483" t="s">
        <v>9662</v>
      </c>
      <c r="H1351" s="483" t="s">
        <v>9673</v>
      </c>
    </row>
    <row r="1352" spans="1:8">
      <c r="E1352" s="484" t="s">
        <v>9674</v>
      </c>
      <c r="F1352" s="484"/>
      <c r="G1352" s="484"/>
    </row>
    <row r="1354" spans="1:8">
      <c r="A1354" s="483" t="s">
        <v>9675</v>
      </c>
    </row>
    <row r="1355" spans="1:8">
      <c r="E1355" s="483">
        <v>1205</v>
      </c>
      <c r="G1355" s="483" t="s">
        <v>9650</v>
      </c>
      <c r="H1355" s="483" t="s">
        <v>9676</v>
      </c>
    </row>
    <row r="1356" spans="1:8">
      <c r="E1356" s="484" t="s">
        <v>9677</v>
      </c>
      <c r="F1356" s="484"/>
      <c r="G1356" s="484"/>
    </row>
    <row r="1357" spans="1:8">
      <c r="A1357" s="483" t="s">
        <v>9678</v>
      </c>
    </row>
    <row r="1358" spans="1:8">
      <c r="E1358" s="483">
        <v>420</v>
      </c>
      <c r="G1358" s="483" t="s">
        <v>9679</v>
      </c>
      <c r="H1358" s="483" t="s">
        <v>9680</v>
      </c>
    </row>
    <row r="1359" spans="1:8">
      <c r="E1359" s="484" t="s">
        <v>9681</v>
      </c>
      <c r="F1359" s="484"/>
      <c r="G1359" s="484"/>
      <c r="H1359" s="484" t="s">
        <v>9682</v>
      </c>
    </row>
    <row r="1360" spans="1:8">
      <c r="E1360" s="484"/>
      <c r="F1360" s="484"/>
      <c r="G1360" s="484"/>
      <c r="H1360" s="484"/>
    </row>
    <row r="1361" spans="1:8">
      <c r="A1361" s="483" t="s">
        <v>9683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9632</v>
      </c>
      <c r="H1362" s="483" t="s">
        <v>9684</v>
      </c>
    </row>
    <row r="1363" spans="1:8">
      <c r="E1363" s="484" t="s">
        <v>9685</v>
      </c>
      <c r="F1363" s="484"/>
      <c r="G1363" s="484"/>
    </row>
    <row r="1364" spans="1:8">
      <c r="A1364" s="483" t="s">
        <v>9686</v>
      </c>
    </row>
    <row r="1365" spans="1:8">
      <c r="C1365" s="483">
        <v>15000</v>
      </c>
      <c r="H1365" s="483" t="s">
        <v>9687</v>
      </c>
    </row>
    <row r="1367" spans="1:8">
      <c r="A1367" s="483" t="s">
        <v>9688</v>
      </c>
    </row>
    <row r="1368" spans="1:8">
      <c r="C1368" s="483">
        <v>25670</v>
      </c>
      <c r="H1368" s="483" t="s">
        <v>9689</v>
      </c>
    </row>
    <row r="1369" spans="1:8">
      <c r="C1369" s="483">
        <v>63516</v>
      </c>
      <c r="H1369" s="483" t="s">
        <v>9690</v>
      </c>
    </row>
    <row r="1370" spans="1:8">
      <c r="E1370" s="483">
        <v>120</v>
      </c>
      <c r="G1370" s="483" t="s">
        <v>9691</v>
      </c>
      <c r="H1370" s="483" t="s">
        <v>9692</v>
      </c>
    </row>
    <row r="1371" spans="1:8">
      <c r="E1371" s="484" t="s">
        <v>9693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9694</v>
      </c>
    </row>
    <row r="1374" spans="1:8">
      <c r="E1374" s="483">
        <v>1050</v>
      </c>
      <c r="G1374" s="483" t="s">
        <v>9695</v>
      </c>
      <c r="H1374" s="483" t="s">
        <v>9696</v>
      </c>
    </row>
    <row r="1375" spans="1:8">
      <c r="E1375" s="484" t="s">
        <v>9697</v>
      </c>
      <c r="F1375" s="484"/>
      <c r="G1375" s="484"/>
      <c r="H1375" s="484"/>
    </row>
    <row r="1377" spans="1:8">
      <c r="A1377" s="483" t="s">
        <v>9694</v>
      </c>
    </row>
    <row r="1378" spans="1:8">
      <c r="E1378" s="483">
        <v>18</v>
      </c>
      <c r="G1378" s="483" t="s">
        <v>9632</v>
      </c>
      <c r="H1378" s="483" t="s">
        <v>9698</v>
      </c>
    </row>
    <row r="1379" spans="1:8">
      <c r="E1379" s="484" t="s">
        <v>9699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9700</v>
      </c>
    </row>
    <row r="1382" spans="1:8">
      <c r="E1382" s="483">
        <v>125</v>
      </c>
      <c r="G1382" s="483" t="s">
        <v>9643</v>
      </c>
      <c r="H1382" s="483" t="s">
        <v>9701</v>
      </c>
    </row>
    <row r="1383" spans="1:8">
      <c r="E1383" s="483">
        <v>110</v>
      </c>
      <c r="G1383" s="483" t="s">
        <v>9643</v>
      </c>
      <c r="H1383" s="483" t="s">
        <v>9701</v>
      </c>
    </row>
    <row r="1384" spans="1:8">
      <c r="E1384" s="484" t="s">
        <v>9702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9703</v>
      </c>
      <c r="E1386" s="484"/>
      <c r="F1386" s="484"/>
      <c r="G1386" s="484"/>
    </row>
    <row r="1387" spans="1:8">
      <c r="E1387" s="329">
        <v>141</v>
      </c>
      <c r="F1387" s="329"/>
      <c r="G1387" s="483" t="s">
        <v>9662</v>
      </c>
      <c r="H1387" s="483" t="s">
        <v>9704</v>
      </c>
    </row>
    <row r="1388" spans="1:8">
      <c r="E1388" s="484" t="s">
        <v>9705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9706</v>
      </c>
      <c r="E1390" s="484"/>
      <c r="F1390" s="484"/>
      <c r="G1390" s="484"/>
    </row>
    <row r="1391" spans="1:8">
      <c r="E1391" s="329">
        <v>141</v>
      </c>
      <c r="F1391" s="329"/>
      <c r="G1391" s="483" t="s">
        <v>9662</v>
      </c>
      <c r="H1391" s="483" t="s">
        <v>9707</v>
      </c>
    </row>
    <row r="1392" spans="1:8">
      <c r="E1392" s="484" t="s">
        <v>9708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9706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9709</v>
      </c>
    </row>
    <row r="1396" spans="1:8">
      <c r="E1396" s="484"/>
      <c r="F1396" s="484"/>
      <c r="G1396" s="484"/>
    </row>
    <row r="1397" spans="1:8">
      <c r="A1397" s="483" t="s">
        <v>9706</v>
      </c>
    </row>
    <row r="1398" spans="1:8">
      <c r="C1398" s="483">
        <v>1680</v>
      </c>
      <c r="H1398" s="483" t="s">
        <v>9710</v>
      </c>
    </row>
    <row r="1399" spans="1:8">
      <c r="E1399" s="483">
        <v>188</v>
      </c>
      <c r="G1399" s="483" t="s">
        <v>9656</v>
      </c>
      <c r="H1399" s="483" t="s">
        <v>9711</v>
      </c>
    </row>
    <row r="1400" spans="1:8">
      <c r="E1400" s="483">
        <v>78</v>
      </c>
      <c r="G1400" s="483" t="s">
        <v>9691</v>
      </c>
      <c r="H1400" s="483" t="s">
        <v>9712</v>
      </c>
    </row>
    <row r="1401" spans="1:8">
      <c r="E1401" s="483">
        <v>45</v>
      </c>
      <c r="G1401" s="483" t="s">
        <v>9662</v>
      </c>
      <c r="H1401" s="483" t="s">
        <v>9713</v>
      </c>
    </row>
    <row r="1402" spans="1:8">
      <c r="C1402" s="483">
        <v>5000</v>
      </c>
      <c r="H1402" s="483" t="s">
        <v>9714</v>
      </c>
    </row>
    <row r="1403" spans="1:8">
      <c r="D1403" s="483">
        <v>5000</v>
      </c>
      <c r="H1403" s="483" t="s">
        <v>9555</v>
      </c>
    </row>
    <row r="1404" spans="1:8">
      <c r="E1404" s="484" t="s">
        <v>9715</v>
      </c>
      <c r="F1404" s="484"/>
      <c r="G1404" s="484"/>
      <c r="H1404" s="484" t="s">
        <v>9716</v>
      </c>
    </row>
    <row r="1405" spans="1:8">
      <c r="E1405" s="484"/>
      <c r="F1405" s="484"/>
      <c r="G1405" s="484"/>
      <c r="H1405" s="484"/>
    </row>
    <row r="1406" spans="1:8">
      <c r="A1406" s="483" t="s">
        <v>9717</v>
      </c>
    </row>
    <row r="1407" spans="1:8">
      <c r="E1407" s="483">
        <v>75</v>
      </c>
      <c r="G1407" s="483" t="s">
        <v>9643</v>
      </c>
      <c r="H1407" s="483" t="s">
        <v>9718</v>
      </c>
    </row>
    <row r="1408" spans="1:8">
      <c r="E1408" s="483">
        <v>70</v>
      </c>
      <c r="G1408" s="483" t="s">
        <v>9643</v>
      </c>
      <c r="H1408" s="483" t="s">
        <v>9718</v>
      </c>
    </row>
    <row r="1409" spans="1:8">
      <c r="E1409" s="484" t="s">
        <v>9719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9720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9662</v>
      </c>
      <c r="H1412" s="329" t="s">
        <v>9721</v>
      </c>
    </row>
    <row r="1413" spans="1:8">
      <c r="E1413" s="484" t="s">
        <v>9722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9720</v>
      </c>
    </row>
    <row r="1416" spans="1:8">
      <c r="E1416" s="483">
        <v>1750</v>
      </c>
      <c r="G1416" s="483" t="s">
        <v>9695</v>
      </c>
      <c r="H1416" s="483" t="s">
        <v>9723</v>
      </c>
    </row>
    <row r="1417" spans="1:8">
      <c r="E1417" s="483">
        <v>1205</v>
      </c>
      <c r="G1417" s="483" t="s">
        <v>9650</v>
      </c>
      <c r="H1417" s="483" t="s">
        <v>9724</v>
      </c>
    </row>
    <row r="1418" spans="1:8">
      <c r="E1418" s="484" t="s">
        <v>9725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9726</v>
      </c>
    </row>
    <row r="1421" spans="1:8">
      <c r="E1421" s="483">
        <v>370</v>
      </c>
      <c r="G1421" s="483" t="s">
        <v>9643</v>
      </c>
      <c r="H1421" s="483" t="s">
        <v>9727</v>
      </c>
    </row>
    <row r="1422" spans="1:8">
      <c r="E1422" s="483">
        <v>350</v>
      </c>
      <c r="G1422" s="483" t="s">
        <v>9643</v>
      </c>
      <c r="H1422" s="483" t="s">
        <v>9727</v>
      </c>
    </row>
    <row r="1423" spans="1:8">
      <c r="D1423" s="483" t="s">
        <v>9728</v>
      </c>
      <c r="E1423" s="484" t="s">
        <v>9729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9730</v>
      </c>
      <c r="E1425" s="484"/>
      <c r="F1425" s="484"/>
      <c r="G1425" s="484"/>
    </row>
    <row r="1426" spans="1:8">
      <c r="E1426" s="329">
        <v>96</v>
      </c>
      <c r="F1426" s="329"/>
      <c r="G1426" s="483" t="s">
        <v>9691</v>
      </c>
      <c r="H1426" s="483" t="s">
        <v>9731</v>
      </c>
    </row>
    <row r="1427" spans="1:8">
      <c r="E1427" s="329">
        <v>59</v>
      </c>
      <c r="F1427" s="329"/>
      <c r="G1427" s="483" t="s">
        <v>9632</v>
      </c>
      <c r="H1427" s="483" t="s">
        <v>9732</v>
      </c>
    </row>
    <row r="1428" spans="1:8">
      <c r="D1428" s="483" t="s">
        <v>9728</v>
      </c>
      <c r="E1428" s="484" t="s">
        <v>9733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9734</v>
      </c>
      <c r="E1430" s="484"/>
      <c r="F1430" s="484"/>
      <c r="G1430" s="484"/>
    </row>
    <row r="1431" spans="1:8">
      <c r="E1431" s="329">
        <v>45</v>
      </c>
      <c r="F1431" s="329"/>
      <c r="G1431" s="483" t="s">
        <v>9632</v>
      </c>
      <c r="H1431" s="483" t="s">
        <v>9735</v>
      </c>
    </row>
    <row r="1432" spans="1:8">
      <c r="D1432" s="483" t="s">
        <v>9728</v>
      </c>
      <c r="E1432" s="484" t="s">
        <v>9736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9737</v>
      </c>
    </row>
    <row r="1435" spans="1:8">
      <c r="E1435" s="483">
        <v>180</v>
      </c>
      <c r="G1435" s="483" t="s">
        <v>9643</v>
      </c>
      <c r="H1435" s="483" t="s">
        <v>9738</v>
      </c>
    </row>
    <row r="1436" spans="1:8">
      <c r="E1436" s="483">
        <v>170</v>
      </c>
      <c r="G1436" s="483" t="s">
        <v>9643</v>
      </c>
      <c r="H1436" s="483" t="s">
        <v>9738</v>
      </c>
    </row>
    <row r="1437" spans="1:8">
      <c r="D1437" s="483" t="s">
        <v>9728</v>
      </c>
      <c r="E1437" s="484" t="s">
        <v>9739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9740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9741</v>
      </c>
      <c r="H1440" s="489" t="s">
        <v>9742</v>
      </c>
    </row>
    <row r="1441" spans="1:8">
      <c r="E1441" s="329">
        <v>30</v>
      </c>
      <c r="F1441" s="329"/>
      <c r="G1441" s="483" t="s">
        <v>9741</v>
      </c>
      <c r="H1441" s="483" t="s">
        <v>9743</v>
      </c>
    </row>
    <row r="1442" spans="1:8">
      <c r="D1442" s="483" t="s">
        <v>9728</v>
      </c>
      <c r="E1442" s="484" t="s">
        <v>9744</v>
      </c>
      <c r="F1442" s="484"/>
      <c r="G1442" s="484"/>
      <c r="H1442" s="484" t="s">
        <v>9745</v>
      </c>
    </row>
    <row r="1443" spans="1:8">
      <c r="E1443" s="484"/>
      <c r="F1443" s="484"/>
      <c r="G1443" s="484"/>
    </row>
    <row r="1444" spans="1:8">
      <c r="A1444" s="483" t="s">
        <v>9746</v>
      </c>
    </row>
    <row r="1445" spans="1:8">
      <c r="E1445" s="483">
        <v>120</v>
      </c>
      <c r="G1445" s="483" t="s">
        <v>9643</v>
      </c>
      <c r="H1445" s="483" t="s">
        <v>9747</v>
      </c>
    </row>
    <row r="1446" spans="1:8">
      <c r="E1446" s="483">
        <v>135</v>
      </c>
      <c r="G1446" s="483" t="s">
        <v>9643</v>
      </c>
      <c r="H1446" s="483" t="s">
        <v>9747</v>
      </c>
    </row>
    <row r="1447" spans="1:8">
      <c r="D1447" s="483" t="s">
        <v>9728</v>
      </c>
      <c r="E1447" s="484" t="s">
        <v>9748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9749</v>
      </c>
    </row>
    <row r="1450" spans="1:8">
      <c r="E1450" s="483">
        <v>75</v>
      </c>
      <c r="G1450" s="483" t="s">
        <v>9643</v>
      </c>
      <c r="H1450" s="483" t="s">
        <v>9750</v>
      </c>
    </row>
    <row r="1451" spans="1:8">
      <c r="E1451" s="483">
        <v>85</v>
      </c>
      <c r="G1451" s="483" t="s">
        <v>9643</v>
      </c>
      <c r="H1451" s="483" t="s">
        <v>9750</v>
      </c>
    </row>
    <row r="1452" spans="1:8">
      <c r="D1452" s="483" t="s">
        <v>9728</v>
      </c>
      <c r="E1452" s="484" t="s">
        <v>9751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9752</v>
      </c>
    </row>
    <row r="1455" spans="1:8">
      <c r="C1455" s="483">
        <v>15000</v>
      </c>
      <c r="H1455" s="483" t="s">
        <v>9753</v>
      </c>
    </row>
    <row r="1457" spans="1:8">
      <c r="A1457" s="483" t="s">
        <v>9752</v>
      </c>
    </row>
    <row r="1458" spans="1:8">
      <c r="E1458" s="483">
        <v>35</v>
      </c>
      <c r="G1458" s="483" t="s">
        <v>9662</v>
      </c>
      <c r="H1458" s="483" t="s">
        <v>9754</v>
      </c>
    </row>
    <row r="1459" spans="1:8">
      <c r="D1459" s="483" t="s">
        <v>9728</v>
      </c>
      <c r="E1459" s="484" t="s">
        <v>9755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9756</v>
      </c>
    </row>
    <row r="1462" spans="1:8">
      <c r="E1462" s="483">
        <v>260</v>
      </c>
      <c r="G1462" s="483" t="s">
        <v>9643</v>
      </c>
      <c r="H1462" s="483" t="s">
        <v>9757</v>
      </c>
    </row>
    <row r="1463" spans="1:8">
      <c r="E1463" s="483">
        <v>315</v>
      </c>
      <c r="G1463" s="483" t="s">
        <v>9643</v>
      </c>
      <c r="H1463" s="483" t="s">
        <v>9758</v>
      </c>
    </row>
    <row r="1464" spans="1:8">
      <c r="D1464" s="483" t="s">
        <v>9728</v>
      </c>
      <c r="E1464" s="484" t="s">
        <v>9759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9760</v>
      </c>
      <c r="E1466" s="484"/>
      <c r="F1466" s="484"/>
      <c r="G1466" s="484"/>
    </row>
    <row r="1467" spans="1:8">
      <c r="E1467" s="329">
        <v>141</v>
      </c>
      <c r="F1467" s="329"/>
      <c r="G1467" s="483" t="s">
        <v>9662</v>
      </c>
      <c r="H1467" s="483" t="s">
        <v>9761</v>
      </c>
    </row>
    <row r="1468" spans="1:8">
      <c r="E1468" s="484" t="s">
        <v>9762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9760</v>
      </c>
      <c r="E1470" s="484"/>
      <c r="F1470" s="484"/>
      <c r="G1470" s="484"/>
    </row>
    <row r="1471" spans="1:8">
      <c r="D1471" s="483">
        <v>5000</v>
      </c>
      <c r="H1471" s="483" t="s">
        <v>9555</v>
      </c>
    </row>
    <row r="1472" spans="1:8">
      <c r="C1472" s="483">
        <v>64306</v>
      </c>
      <c r="H1472" s="483" t="s">
        <v>9763</v>
      </c>
    </row>
    <row r="1473" spans="1:8">
      <c r="C1473" s="483">
        <v>70300</v>
      </c>
      <c r="H1473" s="483" t="s">
        <v>9764</v>
      </c>
    </row>
    <row r="1474" spans="1:8">
      <c r="C1474" s="483">
        <v>8536</v>
      </c>
      <c r="H1474" s="483" t="s">
        <v>9765</v>
      </c>
    </row>
    <row r="1475" spans="1:8">
      <c r="C1475" s="483">
        <v>31295</v>
      </c>
      <c r="H1475" s="483" t="s">
        <v>9766</v>
      </c>
    </row>
    <row r="1476" spans="1:8">
      <c r="C1476" s="483">
        <v>63516</v>
      </c>
      <c r="H1476" s="483" t="s">
        <v>9767</v>
      </c>
    </row>
    <row r="1477" spans="1:8">
      <c r="E1477" s="484" t="s">
        <v>9768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9769</v>
      </c>
      <c r="E1479" s="484"/>
      <c r="F1479" s="484"/>
      <c r="G1479" s="484"/>
    </row>
    <row r="1480" spans="1:8">
      <c r="E1480" s="329">
        <v>141</v>
      </c>
      <c r="F1480" s="329"/>
      <c r="G1480" s="483" t="s">
        <v>9662</v>
      </c>
      <c r="H1480" s="483" t="s">
        <v>9770</v>
      </c>
    </row>
    <row r="1481" spans="1:8">
      <c r="E1481" s="484" t="s">
        <v>9771</v>
      </c>
      <c r="F1481" s="484"/>
      <c r="G1481" s="484"/>
    </row>
    <row r="1483" spans="1:8">
      <c r="A1483" s="483" t="s">
        <v>9772</v>
      </c>
      <c r="E1483" s="484"/>
      <c r="F1483" s="484"/>
      <c r="G1483" s="484"/>
    </row>
    <row r="1484" spans="1:8">
      <c r="E1484" s="329">
        <v>100</v>
      </c>
      <c r="F1484" s="329"/>
      <c r="G1484" s="483" t="s">
        <v>9643</v>
      </c>
      <c r="H1484" s="483" t="s">
        <v>9773</v>
      </c>
    </row>
    <row r="1485" spans="1:8">
      <c r="E1485" s="484" t="s">
        <v>9774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9775</v>
      </c>
    </row>
    <row r="1488" spans="1:8">
      <c r="E1488" s="483">
        <v>1205</v>
      </c>
      <c r="G1488" s="483" t="s">
        <v>9650</v>
      </c>
      <c r="H1488" s="483" t="s">
        <v>9776</v>
      </c>
    </row>
    <row r="1489" spans="1:8">
      <c r="E1489" s="484" t="s">
        <v>9777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9778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9779</v>
      </c>
    </row>
    <row r="1493" spans="1:8">
      <c r="E1493" s="484"/>
      <c r="F1493" s="484"/>
      <c r="G1493" s="484"/>
    </row>
    <row r="1494" spans="1:8">
      <c r="A1494" s="483" t="s">
        <v>9780</v>
      </c>
    </row>
    <row r="1495" spans="1:8">
      <c r="C1495" s="483">
        <v>15000</v>
      </c>
      <c r="H1495" s="483" t="s">
        <v>9781</v>
      </c>
    </row>
    <row r="1497" spans="1:8">
      <c r="A1497" s="483" t="s">
        <v>9782</v>
      </c>
    </row>
    <row r="1498" spans="1:8">
      <c r="E1498" s="483">
        <v>18</v>
      </c>
      <c r="G1498" s="483" t="s">
        <v>1221</v>
      </c>
      <c r="H1498" s="483" t="s">
        <v>9783</v>
      </c>
    </row>
    <row r="1499" spans="1:8">
      <c r="E1499" s="483">
        <v>30</v>
      </c>
      <c r="G1499" s="483" t="s">
        <v>9643</v>
      </c>
      <c r="H1499" s="483" t="s">
        <v>9784</v>
      </c>
    </row>
    <row r="1500" spans="1:8">
      <c r="E1500" s="484" t="s">
        <v>9785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9786</v>
      </c>
      <c r="E1502" s="484"/>
      <c r="F1502" s="484"/>
      <c r="G1502" s="484"/>
    </row>
    <row r="1503" spans="1:8">
      <c r="C1503" s="483">
        <v>12000</v>
      </c>
      <c r="H1503" s="483" t="s">
        <v>9787</v>
      </c>
    </row>
    <row r="1504" spans="1:8">
      <c r="C1504" s="483">
        <v>19714</v>
      </c>
      <c r="H1504" s="483" t="s">
        <v>9788</v>
      </c>
    </row>
    <row r="1505" spans="1:8">
      <c r="C1505" s="483">
        <v>143</v>
      </c>
      <c r="H1505" s="483" t="s">
        <v>9789</v>
      </c>
    </row>
    <row r="1506" spans="1:8">
      <c r="C1506" s="483">
        <v>63516</v>
      </c>
      <c r="H1506" s="483" t="s">
        <v>9790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9791</v>
      </c>
    </row>
    <row r="1510" spans="1:8">
      <c r="C1510" s="483">
        <v>10950</v>
      </c>
      <c r="H1510" s="483" t="s">
        <v>9792</v>
      </c>
    </row>
    <row r="1511" spans="1:8">
      <c r="E1511" s="483">
        <v>510</v>
      </c>
      <c r="G1511" s="483" t="s">
        <v>9643</v>
      </c>
      <c r="H1511" s="483" t="s">
        <v>9793</v>
      </c>
    </row>
    <row r="1512" spans="1:8">
      <c r="E1512" s="483">
        <v>540</v>
      </c>
      <c r="G1512" s="483" t="s">
        <v>9643</v>
      </c>
      <c r="H1512" s="483" t="s">
        <v>9793</v>
      </c>
    </row>
    <row r="1513" spans="1:8">
      <c r="D1513" s="483" t="s">
        <v>9728</v>
      </c>
      <c r="E1513" s="484" t="s">
        <v>9794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9795</v>
      </c>
    </row>
    <row r="1516" spans="1:8">
      <c r="C1516" s="483">
        <v>26477</v>
      </c>
      <c r="H1516" s="483" t="s">
        <v>9796</v>
      </c>
    </row>
    <row r="1517" spans="1:8">
      <c r="E1517" s="483">
        <v>520</v>
      </c>
      <c r="G1517" s="483" t="s">
        <v>9662</v>
      </c>
      <c r="H1517" s="483" t="s">
        <v>9797</v>
      </c>
    </row>
    <row r="1518" spans="1:8">
      <c r="D1518" s="483" t="s">
        <v>9728</v>
      </c>
      <c r="E1518" s="484" t="s">
        <v>9798</v>
      </c>
      <c r="F1518" s="484"/>
      <c r="G1518" s="484"/>
    </row>
    <row r="1520" spans="1:8">
      <c r="A1520" s="483" t="s">
        <v>9799</v>
      </c>
    </row>
    <row r="1521" spans="1:8">
      <c r="E1521" s="483">
        <v>175</v>
      </c>
      <c r="G1521" s="483" t="s">
        <v>9643</v>
      </c>
      <c r="H1521" s="483" t="s">
        <v>9800</v>
      </c>
    </row>
    <row r="1522" spans="1:8">
      <c r="E1522" s="483">
        <v>170</v>
      </c>
      <c r="G1522" s="483" t="s">
        <v>9643</v>
      </c>
      <c r="H1522" s="483" t="s">
        <v>9800</v>
      </c>
    </row>
    <row r="1523" spans="1:8">
      <c r="D1523" s="483" t="s">
        <v>9728</v>
      </c>
      <c r="E1523" s="484" t="s">
        <v>9801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9802</v>
      </c>
    </row>
    <row r="1526" spans="1:8">
      <c r="E1526" s="483">
        <v>165</v>
      </c>
      <c r="G1526" s="483" t="s">
        <v>9643</v>
      </c>
      <c r="H1526" s="483" t="s">
        <v>9803</v>
      </c>
    </row>
    <row r="1527" spans="1:8">
      <c r="E1527" s="483">
        <v>180</v>
      </c>
      <c r="G1527" s="483" t="s">
        <v>9643</v>
      </c>
      <c r="H1527" s="483" t="s">
        <v>9803</v>
      </c>
    </row>
    <row r="1528" spans="1:8">
      <c r="D1528" s="483" t="s">
        <v>9728</v>
      </c>
      <c r="E1528" s="484" t="s">
        <v>9804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9805</v>
      </c>
      <c r="E1530" s="484"/>
      <c r="F1530" s="484"/>
      <c r="G1530" s="484"/>
    </row>
    <row r="1531" spans="1:8">
      <c r="E1531" s="483">
        <v>1205</v>
      </c>
      <c r="G1531" s="483" t="s">
        <v>9650</v>
      </c>
      <c r="H1531" s="483" t="s">
        <v>9806</v>
      </c>
    </row>
    <row r="1532" spans="1:8">
      <c r="D1532" s="483" t="s">
        <v>9728</v>
      </c>
      <c r="E1532" s="484" t="s">
        <v>9807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9808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9555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9662</v>
      </c>
      <c r="H1537" s="483" t="s">
        <v>9809</v>
      </c>
    </row>
    <row r="1538" spans="1:8">
      <c r="E1538" s="329">
        <v>70</v>
      </c>
      <c r="F1538" s="329"/>
      <c r="G1538" s="483" t="s">
        <v>9662</v>
      </c>
      <c r="H1538" s="483" t="s">
        <v>9810</v>
      </c>
    </row>
    <row r="1539" spans="1:8">
      <c r="E1539" s="329">
        <v>199</v>
      </c>
      <c r="F1539" s="329"/>
      <c r="G1539" s="483" t="s">
        <v>9656</v>
      </c>
      <c r="H1539" s="483" t="s">
        <v>9811</v>
      </c>
    </row>
    <row r="1540" spans="1:8">
      <c r="E1540" s="484" t="s">
        <v>9812</v>
      </c>
      <c r="F1540" s="484"/>
      <c r="G1540" s="484"/>
      <c r="H1540" s="484" t="s">
        <v>9813</v>
      </c>
    </row>
    <row r="1541" spans="1:8">
      <c r="E1541" s="484"/>
      <c r="F1541" s="484"/>
      <c r="G1541" s="484"/>
    </row>
    <row r="1542" spans="1:8">
      <c r="A1542" s="483" t="s">
        <v>9814</v>
      </c>
      <c r="E1542" s="484"/>
      <c r="F1542" s="484"/>
      <c r="G1542" s="484"/>
    </row>
    <row r="1543" spans="1:8">
      <c r="E1543" s="483">
        <v>156</v>
      </c>
      <c r="G1543" s="483" t="s">
        <v>9691</v>
      </c>
      <c r="H1543" s="483" t="s">
        <v>9815</v>
      </c>
    </row>
    <row r="1544" spans="1:8">
      <c r="E1544" s="483">
        <v>54</v>
      </c>
      <c r="G1544" s="483" t="s">
        <v>9679</v>
      </c>
      <c r="H1544" s="483" t="s">
        <v>9816</v>
      </c>
    </row>
    <row r="1545" spans="1:8">
      <c r="E1545" s="483">
        <v>220</v>
      </c>
      <c r="G1545" s="483" t="s">
        <v>9643</v>
      </c>
      <c r="H1545" s="483" t="s">
        <v>9817</v>
      </c>
    </row>
    <row r="1546" spans="1:8">
      <c r="E1546" s="483">
        <v>195</v>
      </c>
      <c r="G1546" s="483" t="s">
        <v>9643</v>
      </c>
      <c r="H1546" s="483" t="s">
        <v>9817</v>
      </c>
    </row>
    <row r="1547" spans="1:8">
      <c r="D1547" s="483" t="s">
        <v>9728</v>
      </c>
      <c r="E1547" s="484" t="s">
        <v>9818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9819</v>
      </c>
    </row>
    <row r="1550" spans="1:8" ht="49.5">
      <c r="C1550" s="483">
        <v>39000</v>
      </c>
      <c r="H1550" s="489" t="s">
        <v>9820</v>
      </c>
    </row>
    <row r="1552" spans="1:8">
      <c r="A1552" s="483" t="s">
        <v>9821</v>
      </c>
      <c r="E1552" s="484"/>
      <c r="F1552" s="484"/>
      <c r="G1552" s="484"/>
    </row>
    <row r="1553" spans="1:8">
      <c r="E1553" s="483">
        <v>93</v>
      </c>
      <c r="G1553" s="483" t="s">
        <v>9691</v>
      </c>
      <c r="H1553" s="483" t="s">
        <v>9822</v>
      </c>
    </row>
    <row r="1554" spans="1:8">
      <c r="E1554" s="483">
        <v>35</v>
      </c>
      <c r="G1554" s="483" t="s">
        <v>9662</v>
      </c>
      <c r="H1554" s="483" t="s">
        <v>9823</v>
      </c>
    </row>
    <row r="1555" spans="1:8">
      <c r="D1555" s="483" t="s">
        <v>9728</v>
      </c>
      <c r="E1555" s="484" t="s">
        <v>9824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9825</v>
      </c>
    </row>
    <row r="1558" spans="1:8">
      <c r="E1558" s="483">
        <v>80</v>
      </c>
      <c r="G1558" s="483" t="s">
        <v>9643</v>
      </c>
      <c r="H1558" s="483" t="s">
        <v>9826</v>
      </c>
    </row>
    <row r="1559" spans="1:8">
      <c r="E1559" s="483">
        <v>90</v>
      </c>
      <c r="G1559" s="483" t="s">
        <v>9643</v>
      </c>
      <c r="H1559" s="483" t="s">
        <v>9826</v>
      </c>
    </row>
    <row r="1560" spans="1:8">
      <c r="D1560" s="483" t="s">
        <v>9728</v>
      </c>
      <c r="E1560" s="484" t="s">
        <v>9827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9828</v>
      </c>
    </row>
    <row r="1563" spans="1:8">
      <c r="C1563" s="483">
        <v>17000</v>
      </c>
      <c r="H1563" s="483" t="s">
        <v>9829</v>
      </c>
    </row>
    <row r="1565" spans="1:8">
      <c r="A1565" s="483" t="s">
        <v>9830</v>
      </c>
      <c r="E1565" s="484"/>
      <c r="F1565" s="484"/>
      <c r="G1565" s="484"/>
    </row>
    <row r="1566" spans="1:8">
      <c r="C1566" s="483">
        <v>23000</v>
      </c>
      <c r="H1566" s="483" t="s">
        <v>9831</v>
      </c>
    </row>
    <row r="1567" spans="1:8">
      <c r="C1567" s="483">
        <v>22857</v>
      </c>
      <c r="H1567" s="483" t="s">
        <v>9832</v>
      </c>
    </row>
    <row r="1568" spans="1:8">
      <c r="C1568" s="483">
        <v>63516</v>
      </c>
      <c r="H1568" s="483" t="s">
        <v>9833</v>
      </c>
    </row>
    <row r="1569" spans="1:8">
      <c r="C1569" s="483">
        <v>14193</v>
      </c>
      <c r="H1569" s="483" t="s">
        <v>9834</v>
      </c>
    </row>
    <row r="1570" spans="1:8">
      <c r="E1570" s="483">
        <v>5</v>
      </c>
      <c r="G1570" s="483" t="s">
        <v>9662</v>
      </c>
      <c r="H1570" s="483" t="s">
        <v>9835</v>
      </c>
    </row>
    <row r="1571" spans="1:8">
      <c r="D1571" s="483" t="s">
        <v>9728</v>
      </c>
      <c r="E1571" s="484" t="s">
        <v>9836</v>
      </c>
      <c r="F1571" s="484"/>
      <c r="G1571" s="484"/>
      <c r="H1571" s="484" t="s">
        <v>9837</v>
      </c>
    </row>
    <row r="1573" spans="1:8">
      <c r="A1573" s="483" t="s">
        <v>9838</v>
      </c>
      <c r="E1573" s="484"/>
      <c r="F1573" s="484"/>
      <c r="G1573" s="484"/>
    </row>
    <row r="1574" spans="1:8">
      <c r="E1574" s="483">
        <v>1205</v>
      </c>
      <c r="G1574" s="483" t="s">
        <v>9650</v>
      </c>
      <c r="H1574" s="483" t="s">
        <v>9839</v>
      </c>
    </row>
    <row r="1575" spans="1:8">
      <c r="E1575" s="483">
        <v>35</v>
      </c>
      <c r="G1575" s="483" t="s">
        <v>9662</v>
      </c>
      <c r="H1575" s="483" t="s">
        <v>9840</v>
      </c>
    </row>
    <row r="1576" spans="1:8">
      <c r="E1576" s="483">
        <v>500</v>
      </c>
      <c r="G1576" s="483" t="s">
        <v>9662</v>
      </c>
      <c r="H1576" s="483" t="s">
        <v>9841</v>
      </c>
    </row>
    <row r="1577" spans="1:8">
      <c r="D1577" s="483" t="s">
        <v>9728</v>
      </c>
      <c r="E1577" s="484" t="s">
        <v>9842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9843</v>
      </c>
    </row>
    <row r="1580" spans="1:8">
      <c r="E1580" s="483">
        <v>18</v>
      </c>
      <c r="G1580" s="483" t="s">
        <v>9632</v>
      </c>
      <c r="H1580" s="483" t="s">
        <v>9844</v>
      </c>
    </row>
    <row r="1581" spans="1:8">
      <c r="E1581" s="483">
        <v>30</v>
      </c>
      <c r="G1581" s="483" t="s">
        <v>9643</v>
      </c>
      <c r="H1581" s="483" t="s">
        <v>9784</v>
      </c>
    </row>
    <row r="1582" spans="1:8">
      <c r="E1582" s="483">
        <v>129</v>
      </c>
      <c r="G1582" s="483" t="s">
        <v>9632</v>
      </c>
      <c r="H1582" s="483" t="s">
        <v>9845</v>
      </c>
    </row>
    <row r="1583" spans="1:8">
      <c r="E1583" s="484" t="s">
        <v>9846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9847</v>
      </c>
    </row>
    <row r="1587" spans="1:8">
      <c r="A1587" s="483" t="s">
        <v>9848</v>
      </c>
    </row>
    <row r="1588" spans="1:8">
      <c r="C1588" s="483">
        <v>17000</v>
      </c>
      <c r="H1588" s="483" t="s">
        <v>9849</v>
      </c>
    </row>
    <row r="1590" spans="1:8">
      <c r="A1590" s="483" t="s">
        <v>9850</v>
      </c>
      <c r="E1590" s="484"/>
      <c r="F1590" s="484"/>
      <c r="G1590" s="484"/>
    </row>
    <row r="1591" spans="1:8">
      <c r="C1591" s="483">
        <v>85500</v>
      </c>
      <c r="H1591" s="483" t="s">
        <v>9851</v>
      </c>
    </row>
    <row r="1592" spans="1:8">
      <c r="C1592" s="483">
        <v>22857</v>
      </c>
      <c r="H1592" s="483" t="s">
        <v>9852</v>
      </c>
    </row>
    <row r="1593" spans="1:8">
      <c r="C1593" s="483">
        <v>63304</v>
      </c>
      <c r="H1593" s="483" t="s">
        <v>9853</v>
      </c>
    </row>
    <row r="1595" spans="1:8">
      <c r="A1595" s="483" t="s">
        <v>9854</v>
      </c>
    </row>
    <row r="1596" spans="1:8">
      <c r="C1596" s="483">
        <v>37152</v>
      </c>
      <c r="H1596" s="483" t="s">
        <v>9855</v>
      </c>
    </row>
    <row r="1597" spans="1:8">
      <c r="C1597" s="483">
        <v>1426</v>
      </c>
      <c r="H1597" s="483" t="s">
        <v>9856</v>
      </c>
    </row>
    <row r="1599" spans="1:8">
      <c r="A1599" s="483" t="s">
        <v>9854</v>
      </c>
    </row>
    <row r="1600" spans="1:8">
      <c r="E1600" s="483">
        <v>65</v>
      </c>
      <c r="G1600" s="483" t="s">
        <v>9643</v>
      </c>
      <c r="H1600" s="483" t="s">
        <v>9857</v>
      </c>
    </row>
    <row r="1601" spans="1:8">
      <c r="E1601" s="483">
        <v>100</v>
      </c>
      <c r="G1601" s="483" t="s">
        <v>9643</v>
      </c>
      <c r="H1601" s="483" t="s">
        <v>9858</v>
      </c>
    </row>
    <row r="1602" spans="1:8">
      <c r="E1602" s="483">
        <v>71</v>
      </c>
      <c r="G1602" s="483" t="s">
        <v>9643</v>
      </c>
      <c r="H1602" s="483" t="s">
        <v>9859</v>
      </c>
    </row>
    <row r="1603" spans="1:8">
      <c r="E1603" s="484" t="s">
        <v>9860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9861</v>
      </c>
    </row>
    <row r="1606" spans="1:8">
      <c r="E1606" s="329">
        <v>209</v>
      </c>
      <c r="F1606" s="329"/>
      <c r="G1606" s="483" t="s">
        <v>9656</v>
      </c>
      <c r="H1606" s="483" t="s">
        <v>9862</v>
      </c>
    </row>
    <row r="1607" spans="1:8">
      <c r="E1607" s="484" t="s">
        <v>9863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9864</v>
      </c>
    </row>
    <row r="1610" spans="1:8">
      <c r="E1610" s="329">
        <v>100</v>
      </c>
      <c r="F1610" s="329"/>
      <c r="G1610" s="483" t="s">
        <v>9643</v>
      </c>
      <c r="H1610" s="483" t="s">
        <v>9865</v>
      </c>
    </row>
    <row r="1611" spans="1:8">
      <c r="E1611" s="484" t="s">
        <v>9866</v>
      </c>
      <c r="F1611" s="484"/>
      <c r="G1611" s="484"/>
    </row>
    <row r="1613" spans="1:8">
      <c r="A1613" s="483" t="s">
        <v>9867</v>
      </c>
    </row>
    <row r="1614" spans="1:8">
      <c r="E1614" s="483">
        <v>30</v>
      </c>
      <c r="G1614" s="483" t="s">
        <v>9662</v>
      </c>
      <c r="H1614" s="483" t="s">
        <v>9868</v>
      </c>
    </row>
    <row r="1615" spans="1:8">
      <c r="E1615" s="484" t="s">
        <v>9869</v>
      </c>
      <c r="F1615" s="484"/>
      <c r="G1615" s="484"/>
    </row>
    <row r="1617" spans="1:8">
      <c r="A1617" s="483" t="s">
        <v>9870</v>
      </c>
      <c r="E1617" s="484"/>
      <c r="F1617" s="484"/>
      <c r="G1617" s="484"/>
    </row>
    <row r="1618" spans="1:8">
      <c r="E1618" s="483">
        <v>1205</v>
      </c>
      <c r="G1618" s="483" t="s">
        <v>9650</v>
      </c>
      <c r="H1618" s="483" t="s">
        <v>9871</v>
      </c>
    </row>
    <row r="1619" spans="1:8">
      <c r="D1619" s="483" t="s">
        <v>9728</v>
      </c>
      <c r="E1619" s="484" t="s">
        <v>9872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9873</v>
      </c>
    </row>
    <row r="1622" spans="1:8">
      <c r="C1622" s="483">
        <v>17000</v>
      </c>
      <c r="H1622" s="483" t="s">
        <v>9874</v>
      </c>
    </row>
    <row r="1624" spans="1:8">
      <c r="A1624" s="483" t="s">
        <v>9875</v>
      </c>
      <c r="E1624" s="484"/>
      <c r="F1624" s="484"/>
      <c r="G1624" s="484"/>
    </row>
    <row r="1625" spans="1:8">
      <c r="C1625" s="483">
        <v>22857</v>
      </c>
      <c r="H1625" s="483" t="s">
        <v>9876</v>
      </c>
    </row>
    <row r="1626" spans="1:8">
      <c r="C1626" s="483">
        <v>63304</v>
      </c>
      <c r="H1626" s="483" t="s">
        <v>9853</v>
      </c>
    </row>
    <row r="1628" spans="1:8">
      <c r="A1628" s="483" t="s">
        <v>9877</v>
      </c>
      <c r="E1628" s="484"/>
      <c r="F1628" s="484"/>
      <c r="G1628" s="484"/>
    </row>
    <row r="1629" spans="1:8">
      <c r="E1629" s="483">
        <v>35</v>
      </c>
      <c r="G1629" s="483" t="s">
        <v>9662</v>
      </c>
      <c r="H1629" s="483" t="s">
        <v>9878</v>
      </c>
    </row>
    <row r="1630" spans="1:8">
      <c r="E1630" s="483">
        <v>50</v>
      </c>
      <c r="G1630" s="483" t="s">
        <v>9662</v>
      </c>
      <c r="H1630" s="483" t="s">
        <v>9879</v>
      </c>
    </row>
    <row r="1631" spans="1:8">
      <c r="D1631" s="483" t="s">
        <v>9728</v>
      </c>
      <c r="E1631" s="484" t="s">
        <v>9880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9881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9555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9882</v>
      </c>
      <c r="H1636" s="483" t="s">
        <v>9883</v>
      </c>
    </row>
    <row r="1637" spans="1:8">
      <c r="D1637" s="483" t="s">
        <v>9728</v>
      </c>
      <c r="E1637" s="484" t="s">
        <v>9884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9885</v>
      </c>
      <c r="E1639" s="484"/>
      <c r="F1639" s="484"/>
      <c r="G1639" s="484"/>
    </row>
    <row r="1640" spans="1:8">
      <c r="E1640" s="483">
        <v>24</v>
      </c>
      <c r="G1640" s="483" t="s">
        <v>9691</v>
      </c>
      <c r="H1640" s="483" t="s">
        <v>9886</v>
      </c>
    </row>
    <row r="1641" spans="1:8">
      <c r="D1641" s="483" t="s">
        <v>9728</v>
      </c>
      <c r="E1641" s="484" t="s">
        <v>9887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9888</v>
      </c>
      <c r="E1643" s="484"/>
      <c r="F1643" s="484"/>
      <c r="G1643" s="484"/>
    </row>
    <row r="1644" spans="1:8">
      <c r="E1644" s="483">
        <v>35</v>
      </c>
      <c r="G1644" s="483" t="s">
        <v>9662</v>
      </c>
      <c r="H1644" s="483" t="s">
        <v>9889</v>
      </c>
    </row>
    <row r="1645" spans="1:8">
      <c r="D1645" s="483" t="s">
        <v>9728</v>
      </c>
      <c r="E1645" s="484" t="s">
        <v>9890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9891</v>
      </c>
      <c r="E1647" s="484"/>
      <c r="F1647" s="484"/>
      <c r="G1647" s="484"/>
    </row>
    <row r="1648" spans="1:8">
      <c r="E1648" s="483">
        <v>1205</v>
      </c>
      <c r="G1648" s="483" t="s">
        <v>9650</v>
      </c>
      <c r="H1648" s="483" t="s">
        <v>9892</v>
      </c>
    </row>
    <row r="1649" spans="1:8">
      <c r="D1649" s="483" t="s">
        <v>9728</v>
      </c>
      <c r="E1649" s="484" t="s">
        <v>9893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9894</v>
      </c>
      <c r="E1651" s="484"/>
      <c r="F1651" s="484"/>
      <c r="G1651" s="484"/>
    </row>
    <row r="1652" spans="1:8">
      <c r="E1652" s="483">
        <v>18</v>
      </c>
      <c r="G1652" s="483" t="s">
        <v>9632</v>
      </c>
      <c r="H1652" s="483" t="s">
        <v>9895</v>
      </c>
    </row>
    <row r="1653" spans="1:8">
      <c r="E1653" s="483">
        <v>35</v>
      </c>
      <c r="G1653" s="483" t="s">
        <v>9662</v>
      </c>
      <c r="H1653" s="483" t="s">
        <v>9896</v>
      </c>
    </row>
    <row r="1654" spans="1:8">
      <c r="D1654" s="483" t="s">
        <v>9728</v>
      </c>
      <c r="E1654" s="484" t="s">
        <v>9897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9898</v>
      </c>
    </row>
    <row r="1657" spans="1:8">
      <c r="C1657" s="483">
        <v>17000</v>
      </c>
      <c r="H1657" s="483" t="s">
        <v>9899</v>
      </c>
    </row>
    <row r="1659" spans="1:8">
      <c r="A1659" s="483" t="s">
        <v>9900</v>
      </c>
    </row>
    <row r="1660" spans="1:8">
      <c r="C1660" s="483">
        <v>15496</v>
      </c>
      <c r="H1660" s="483" t="s">
        <v>9901</v>
      </c>
    </row>
    <row r="1661" spans="1:8">
      <c r="E1661" s="483">
        <v>45</v>
      </c>
      <c r="G1661" s="483" t="s">
        <v>9662</v>
      </c>
      <c r="H1661" s="483" t="s">
        <v>9902</v>
      </c>
    </row>
    <row r="1662" spans="1:8">
      <c r="D1662" s="483" t="s">
        <v>9728</v>
      </c>
      <c r="E1662" s="484" t="s">
        <v>9903</v>
      </c>
      <c r="F1662" s="484"/>
      <c r="G1662" s="484"/>
    </row>
    <row r="1664" spans="1:8">
      <c r="A1664" s="483" t="s">
        <v>9904</v>
      </c>
      <c r="E1664" s="484"/>
      <c r="F1664" s="484"/>
      <c r="G1664" s="484"/>
    </row>
    <row r="1665" spans="1:8">
      <c r="C1665" s="483">
        <v>22857</v>
      </c>
      <c r="H1665" s="483" t="s">
        <v>9905</v>
      </c>
    </row>
    <row r="1667" spans="1:8">
      <c r="A1667" s="483" t="s">
        <v>9906</v>
      </c>
      <c r="E1667" s="484"/>
      <c r="F1667" s="484"/>
      <c r="G1667" s="484"/>
    </row>
    <row r="1668" spans="1:8">
      <c r="C1668" s="483">
        <v>36000</v>
      </c>
      <c r="H1668" s="483" t="s">
        <v>9907</v>
      </c>
    </row>
    <row r="1669" spans="1:8">
      <c r="C1669" s="483">
        <v>63352</v>
      </c>
      <c r="H1669" s="483" t="s">
        <v>9908</v>
      </c>
    </row>
    <row r="1670" spans="1:8">
      <c r="E1670" s="484"/>
      <c r="F1670" s="484"/>
      <c r="G1670" s="484"/>
    </row>
    <row r="1671" spans="1:8">
      <c r="A1671" s="483" t="s">
        <v>9909</v>
      </c>
      <c r="E1671" s="484"/>
      <c r="F1671" s="484"/>
      <c r="G1671" s="484"/>
    </row>
    <row r="1672" spans="1:8">
      <c r="E1672" s="329">
        <v>945</v>
      </c>
      <c r="F1672" s="329"/>
      <c r="G1672" s="483" t="s">
        <v>9695</v>
      </c>
      <c r="H1672" s="483" t="s">
        <v>9910</v>
      </c>
    </row>
    <row r="1673" spans="1:8">
      <c r="D1673" s="483" t="s">
        <v>9728</v>
      </c>
      <c r="E1673" s="484" t="s">
        <v>9911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9912</v>
      </c>
      <c r="E1675" s="484"/>
      <c r="F1675" s="484"/>
      <c r="G1675" s="484"/>
    </row>
    <row r="1676" spans="1:8">
      <c r="E1676" s="329">
        <v>169</v>
      </c>
      <c r="F1676" s="329"/>
      <c r="G1676" s="483" t="s">
        <v>9632</v>
      </c>
      <c r="H1676" s="483" t="s">
        <v>9845</v>
      </c>
    </row>
    <row r="1677" spans="1:8">
      <c r="D1677" s="483" t="s">
        <v>9728</v>
      </c>
      <c r="E1677" s="484" t="s">
        <v>9913</v>
      </c>
      <c r="F1677" s="484"/>
      <c r="G1677" s="484"/>
    </row>
    <row r="1678" spans="1:8">
      <c r="E1678" s="484"/>
      <c r="F1678" s="484"/>
      <c r="G1678" s="484"/>
      <c r="H1678" s="484" t="s">
        <v>9837</v>
      </c>
    </row>
    <row r="1679" spans="1:8">
      <c r="E1679" s="484"/>
      <c r="F1679" s="484"/>
      <c r="G1679" s="484"/>
      <c r="H1679" s="484"/>
    </row>
    <row r="1680" spans="1:8">
      <c r="A1680" s="483" t="s">
        <v>9914</v>
      </c>
      <c r="E1680" s="484"/>
      <c r="F1680" s="484"/>
      <c r="G1680" s="484"/>
    </row>
    <row r="1681" spans="1:8">
      <c r="E1681" s="483">
        <v>1205</v>
      </c>
      <c r="G1681" s="483" t="s">
        <v>9650</v>
      </c>
      <c r="H1681" s="483" t="s">
        <v>9915</v>
      </c>
    </row>
    <row r="1682" spans="1:8">
      <c r="D1682" s="483" t="s">
        <v>9728</v>
      </c>
      <c r="E1682" s="484" t="s">
        <v>9916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9917</v>
      </c>
      <c r="E1684" s="484"/>
      <c r="F1684" s="484"/>
      <c r="G1684" s="484"/>
    </row>
    <row r="1685" spans="1:8">
      <c r="E1685" s="329">
        <v>188</v>
      </c>
      <c r="F1685" s="329"/>
      <c r="G1685" s="483" t="s">
        <v>9656</v>
      </c>
      <c r="H1685" s="483" t="s">
        <v>9918</v>
      </c>
    </row>
    <row r="1686" spans="1:8">
      <c r="C1686" s="483">
        <v>5000</v>
      </c>
      <c r="E1686" s="484"/>
      <c r="F1686" s="484"/>
      <c r="G1686" s="484"/>
      <c r="H1686" s="483" t="s">
        <v>9555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9728</v>
      </c>
      <c r="E1688" s="484" t="s">
        <v>9919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9920</v>
      </c>
    </row>
    <row r="1691" spans="1:8">
      <c r="C1691" s="483">
        <v>17000</v>
      </c>
      <c r="H1691" s="483" t="s">
        <v>9921</v>
      </c>
    </row>
    <row r="1692" spans="1:8">
      <c r="C1692" s="483">
        <v>6000</v>
      </c>
      <c r="H1692" s="483" t="s">
        <v>9922</v>
      </c>
    </row>
    <row r="1694" spans="1:8">
      <c r="A1694" s="483" t="s">
        <v>9923</v>
      </c>
    </row>
    <row r="1695" spans="1:8">
      <c r="E1695" s="329">
        <v>100</v>
      </c>
      <c r="F1695" s="329"/>
      <c r="G1695" s="483" t="s">
        <v>9643</v>
      </c>
      <c r="H1695" s="483" t="s">
        <v>9924</v>
      </c>
    </row>
    <row r="1696" spans="1:8">
      <c r="E1696" s="329">
        <v>100</v>
      </c>
      <c r="F1696" s="329"/>
      <c r="G1696" s="483" t="s">
        <v>9643</v>
      </c>
      <c r="H1696" s="483" t="s">
        <v>9925</v>
      </c>
    </row>
    <row r="1697" spans="1:8">
      <c r="D1697" s="483" t="s">
        <v>9728</v>
      </c>
      <c r="E1697" s="484" t="s">
        <v>9926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9927</v>
      </c>
    </row>
    <row r="1700" spans="1:8">
      <c r="C1700" s="483">
        <v>301</v>
      </c>
      <c r="H1700" s="483" t="s">
        <v>9928</v>
      </c>
    </row>
    <row r="1702" spans="1:8">
      <c r="A1702" s="483" t="s">
        <v>9929</v>
      </c>
      <c r="E1702" s="484"/>
      <c r="F1702" s="484"/>
      <c r="G1702" s="484"/>
    </row>
    <row r="1703" spans="1:8">
      <c r="C1703" s="483">
        <v>22857</v>
      </c>
      <c r="H1703" s="483" t="s">
        <v>9930</v>
      </c>
    </row>
    <row r="1704" spans="1:8">
      <c r="C1704" s="483">
        <v>10000</v>
      </c>
      <c r="H1704" s="483" t="s">
        <v>9931</v>
      </c>
    </row>
    <row r="1705" spans="1:8">
      <c r="C1705" s="483">
        <v>63352</v>
      </c>
      <c r="H1705" s="483" t="s">
        <v>9932</v>
      </c>
    </row>
    <row r="1707" spans="1:8">
      <c r="A1707" s="483" t="s">
        <v>9933</v>
      </c>
    </row>
    <row r="1708" spans="1:8">
      <c r="E1708" s="329">
        <v>90</v>
      </c>
      <c r="F1708" s="329"/>
      <c r="G1708" s="483" t="s">
        <v>9643</v>
      </c>
      <c r="H1708" s="483" t="s">
        <v>9934</v>
      </c>
    </row>
    <row r="1709" spans="1:8">
      <c r="E1709" s="329">
        <v>265</v>
      </c>
      <c r="F1709" s="329"/>
      <c r="G1709" s="483" t="s">
        <v>9643</v>
      </c>
      <c r="H1709" s="483" t="s">
        <v>9934</v>
      </c>
    </row>
    <row r="1710" spans="1:8">
      <c r="D1710" s="483">
        <v>378</v>
      </c>
      <c r="E1710" s="329"/>
      <c r="F1710" s="329"/>
      <c r="G1710" s="329"/>
      <c r="H1710" s="483" t="s">
        <v>9935</v>
      </c>
    </row>
    <row r="1711" spans="1:8">
      <c r="D1711" s="483" t="s">
        <v>9728</v>
      </c>
      <c r="E1711" s="484" t="s">
        <v>9936</v>
      </c>
      <c r="F1711" s="484"/>
      <c r="G1711" s="484"/>
      <c r="H1711" s="484" t="s">
        <v>9937</v>
      </c>
    </row>
    <row r="1712" spans="1:8">
      <c r="E1712" s="484"/>
      <c r="F1712" s="484"/>
      <c r="G1712" s="484"/>
    </row>
    <row r="1713" spans="1:8">
      <c r="A1713" s="483" t="s">
        <v>9938</v>
      </c>
      <c r="E1713" s="329"/>
      <c r="F1713" s="329"/>
      <c r="G1713" s="329"/>
    </row>
    <row r="1714" spans="1:8">
      <c r="E1714" s="329">
        <v>235</v>
      </c>
      <c r="F1714" s="329"/>
      <c r="G1714" s="483" t="s">
        <v>9643</v>
      </c>
      <c r="H1714" s="483" t="s">
        <v>9939</v>
      </c>
    </row>
    <row r="1715" spans="1:8">
      <c r="E1715" s="329">
        <v>225</v>
      </c>
      <c r="F1715" s="329"/>
      <c r="G1715" s="483" t="s">
        <v>9643</v>
      </c>
      <c r="H1715" s="483" t="s">
        <v>9939</v>
      </c>
    </row>
    <row r="1716" spans="1:8">
      <c r="E1716" s="483">
        <v>1205</v>
      </c>
      <c r="G1716" s="483" t="s">
        <v>9650</v>
      </c>
      <c r="H1716" s="483" t="s">
        <v>9940</v>
      </c>
    </row>
    <row r="1717" spans="1:8">
      <c r="D1717" s="483" t="s">
        <v>9728</v>
      </c>
      <c r="E1717" s="484" t="s">
        <v>9941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9942</v>
      </c>
      <c r="E1719" s="329"/>
      <c r="F1719" s="329"/>
      <c r="G1719" s="329"/>
    </row>
    <row r="1720" spans="1:8">
      <c r="E1720" s="329">
        <v>32</v>
      </c>
      <c r="F1720" s="329"/>
      <c r="G1720" s="483" t="s">
        <v>9643</v>
      </c>
      <c r="H1720" s="483" t="s">
        <v>9943</v>
      </c>
    </row>
    <row r="1721" spans="1:8">
      <c r="E1721" s="329">
        <v>32</v>
      </c>
      <c r="F1721" s="329"/>
      <c r="G1721" s="483" t="s">
        <v>9643</v>
      </c>
      <c r="H1721" s="483" t="s">
        <v>9944</v>
      </c>
    </row>
    <row r="1722" spans="1:8">
      <c r="D1722" s="483" t="s">
        <v>9728</v>
      </c>
      <c r="E1722" s="484" t="s">
        <v>9945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9946</v>
      </c>
      <c r="E1724" s="329"/>
      <c r="F1724" s="329"/>
      <c r="G1724" s="329"/>
    </row>
    <row r="1725" spans="1:8">
      <c r="E1725" s="329">
        <v>16</v>
      </c>
      <c r="F1725" s="329"/>
      <c r="G1725" s="483" t="s">
        <v>9643</v>
      </c>
      <c r="H1725" s="483" t="s">
        <v>9947</v>
      </c>
    </row>
    <row r="1726" spans="1:8">
      <c r="E1726" s="329">
        <v>18</v>
      </c>
      <c r="F1726" s="329"/>
      <c r="G1726" s="483" t="s">
        <v>9632</v>
      </c>
      <c r="H1726" s="483" t="s">
        <v>9948</v>
      </c>
    </row>
    <row r="1727" spans="1:8">
      <c r="E1727" s="329">
        <v>100</v>
      </c>
      <c r="F1727" s="329"/>
      <c r="G1727" s="483" t="s">
        <v>9643</v>
      </c>
      <c r="H1727" s="483" t="s">
        <v>9949</v>
      </c>
    </row>
    <row r="1728" spans="1:8">
      <c r="D1728" s="483" t="s">
        <v>9728</v>
      </c>
      <c r="E1728" s="484" t="s">
        <v>9950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9951</v>
      </c>
    </row>
    <row r="1731" spans="1:8">
      <c r="C1731" s="483">
        <v>17000</v>
      </c>
      <c r="H1731" s="483" t="s">
        <v>9952</v>
      </c>
    </row>
    <row r="1732" spans="1:8">
      <c r="E1732" s="329">
        <v>28</v>
      </c>
      <c r="F1732" s="329"/>
      <c r="G1732" s="483" t="s">
        <v>9643</v>
      </c>
      <c r="H1732" s="483" t="s">
        <v>9943</v>
      </c>
    </row>
    <row r="1733" spans="1:8">
      <c r="E1733" s="329">
        <v>115</v>
      </c>
      <c r="F1733" s="329"/>
      <c r="G1733" s="483" t="s">
        <v>9643</v>
      </c>
      <c r="H1733" s="483" t="s">
        <v>9953</v>
      </c>
    </row>
    <row r="1734" spans="1:8">
      <c r="E1734" s="329">
        <v>28</v>
      </c>
      <c r="F1734" s="329"/>
      <c r="G1734" s="483" t="s">
        <v>9643</v>
      </c>
      <c r="H1734" s="483" t="s">
        <v>9944</v>
      </c>
    </row>
    <row r="1735" spans="1:8">
      <c r="D1735" s="483" t="s">
        <v>9728</v>
      </c>
      <c r="E1735" s="484" t="s">
        <v>9954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9955</v>
      </c>
      <c r="E1737" s="484"/>
      <c r="F1737" s="484"/>
      <c r="G1737" s="484"/>
    </row>
    <row r="1738" spans="1:8">
      <c r="C1738" s="483">
        <v>22857</v>
      </c>
      <c r="H1738" s="483" t="s">
        <v>9956</v>
      </c>
    </row>
    <row r="1739" spans="1:8">
      <c r="C1739" s="483">
        <v>63352</v>
      </c>
      <c r="H1739" s="483" t="s">
        <v>9957</v>
      </c>
    </row>
    <row r="1740" spans="1:8">
      <c r="E1740" s="484"/>
      <c r="F1740" s="484"/>
      <c r="G1740" s="484"/>
      <c r="H1740" s="484"/>
    </row>
    <row r="1741" spans="1:8">
      <c r="A1741" s="483" t="s">
        <v>9958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9959</v>
      </c>
      <c r="H1742" s="489" t="s">
        <v>9960</v>
      </c>
    </row>
    <row r="1743" spans="1:8">
      <c r="E1743" s="329">
        <v>30</v>
      </c>
      <c r="F1743" s="329"/>
      <c r="G1743" s="483" t="s">
        <v>9741</v>
      </c>
      <c r="H1743" s="489" t="s">
        <v>9961</v>
      </c>
    </row>
    <row r="1744" spans="1:8">
      <c r="D1744" s="483" t="s">
        <v>9728</v>
      </c>
      <c r="E1744" s="484" t="s">
        <v>9962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9963</v>
      </c>
      <c r="E1746" s="484"/>
      <c r="F1746" s="484"/>
      <c r="G1746" s="484"/>
    </row>
    <row r="1747" spans="1:8">
      <c r="E1747" s="329">
        <v>105</v>
      </c>
      <c r="F1747" s="329"/>
      <c r="G1747" s="483" t="s">
        <v>9643</v>
      </c>
      <c r="H1747" s="483" t="s">
        <v>9964</v>
      </c>
    </row>
    <row r="1748" spans="1:8">
      <c r="E1748" s="329">
        <v>15</v>
      </c>
      <c r="F1748" s="329"/>
      <c r="G1748" s="483" t="s">
        <v>9643</v>
      </c>
      <c r="H1748" s="483" t="s">
        <v>9965</v>
      </c>
    </row>
    <row r="1749" spans="1:8">
      <c r="D1749" s="483" t="s">
        <v>9728</v>
      </c>
      <c r="E1749" s="484" t="s">
        <v>9966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9967</v>
      </c>
    </row>
    <row r="1752" spans="1:8">
      <c r="C1752" s="483">
        <v>46080</v>
      </c>
      <c r="H1752" s="483" t="s">
        <v>9968</v>
      </c>
    </row>
    <row r="1754" spans="1:8">
      <c r="A1754" s="483" t="s">
        <v>9969</v>
      </c>
      <c r="E1754" s="484"/>
      <c r="F1754" s="484"/>
      <c r="G1754" s="484"/>
    </row>
    <row r="1755" spans="1:8">
      <c r="E1755" s="329">
        <v>70</v>
      </c>
      <c r="F1755" s="329"/>
      <c r="G1755" s="483" t="s">
        <v>9691</v>
      </c>
      <c r="H1755" s="483" t="s">
        <v>9970</v>
      </c>
    </row>
    <row r="1756" spans="1:8">
      <c r="E1756" s="329">
        <v>126</v>
      </c>
      <c r="F1756" s="329"/>
      <c r="G1756" s="483" t="s">
        <v>9691</v>
      </c>
      <c r="H1756" s="483" t="s">
        <v>9971</v>
      </c>
    </row>
    <row r="1757" spans="1:8">
      <c r="E1757" s="329">
        <v>40</v>
      </c>
      <c r="F1757" s="329"/>
      <c r="G1757" s="483" t="s">
        <v>9691</v>
      </c>
      <c r="H1757" s="483" t="s">
        <v>9972</v>
      </c>
    </row>
    <row r="1758" spans="1:8">
      <c r="D1758" s="483" t="s">
        <v>9728</v>
      </c>
      <c r="E1758" s="484" t="s">
        <v>9973</v>
      </c>
      <c r="F1758" s="484"/>
      <c r="G1758" s="484"/>
      <c r="H1758" s="484" t="s">
        <v>9974</v>
      </c>
    </row>
    <row r="1759" spans="1:8">
      <c r="E1759" s="484"/>
      <c r="F1759" s="484"/>
      <c r="G1759" s="484"/>
      <c r="H1759" s="484"/>
    </row>
    <row r="1760" spans="1:8">
      <c r="A1760" s="483" t="s">
        <v>9975</v>
      </c>
      <c r="E1760" s="484"/>
      <c r="F1760" s="484"/>
      <c r="G1760" s="484"/>
    </row>
    <row r="1761" spans="1:8">
      <c r="E1761" s="483">
        <v>45</v>
      </c>
      <c r="G1761" s="483" t="s">
        <v>9662</v>
      </c>
      <c r="H1761" s="483" t="s">
        <v>9976</v>
      </c>
    </row>
    <row r="1762" spans="1:8">
      <c r="E1762" s="483">
        <v>45</v>
      </c>
      <c r="G1762" s="483" t="s">
        <v>9662</v>
      </c>
      <c r="H1762" s="483" t="s">
        <v>9977</v>
      </c>
    </row>
    <row r="1763" spans="1:8">
      <c r="E1763" s="483">
        <v>700</v>
      </c>
      <c r="G1763" s="483" t="s">
        <v>9662</v>
      </c>
      <c r="H1763" s="483" t="s">
        <v>9978</v>
      </c>
    </row>
    <row r="1764" spans="1:8">
      <c r="D1764" s="483" t="s">
        <v>9728</v>
      </c>
      <c r="E1764" s="484" t="s">
        <v>9979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9980</v>
      </c>
    </row>
    <row r="1767" spans="1:8" ht="82.5">
      <c r="C1767" s="483">
        <v>36000</v>
      </c>
      <c r="H1767" s="489" t="s">
        <v>9981</v>
      </c>
    </row>
    <row r="1768" spans="1:8">
      <c r="E1768" s="484"/>
      <c r="F1768" s="484"/>
      <c r="G1768" s="484"/>
      <c r="H1768" s="484"/>
    </row>
    <row r="1769" spans="1:8">
      <c r="A1769" s="483" t="s">
        <v>9982</v>
      </c>
      <c r="E1769" s="484"/>
      <c r="F1769" s="484"/>
      <c r="G1769" s="484"/>
    </row>
    <row r="1770" spans="1:8">
      <c r="E1770" s="483">
        <v>45</v>
      </c>
      <c r="G1770" s="483" t="s">
        <v>9662</v>
      </c>
      <c r="H1770" s="483" t="s">
        <v>9983</v>
      </c>
    </row>
    <row r="1771" spans="1:8">
      <c r="D1771" s="483" t="s">
        <v>9728</v>
      </c>
      <c r="E1771" s="484" t="s">
        <v>9984</v>
      </c>
      <c r="F1771" s="484"/>
      <c r="G1771" s="484"/>
      <c r="H1771" s="484"/>
    </row>
    <row r="1773" spans="1:8">
      <c r="A1773" s="483" t="s">
        <v>9985</v>
      </c>
      <c r="E1773" s="484"/>
      <c r="F1773" s="484"/>
      <c r="G1773" s="484"/>
    </row>
    <row r="1774" spans="1:8">
      <c r="E1774" s="329">
        <v>125</v>
      </c>
      <c r="F1774" s="329"/>
      <c r="G1774" s="483" t="s">
        <v>9643</v>
      </c>
      <c r="H1774" s="483" t="s">
        <v>9986</v>
      </c>
    </row>
    <row r="1775" spans="1:8">
      <c r="E1775" s="329">
        <v>120</v>
      </c>
      <c r="F1775" s="329"/>
      <c r="G1775" s="483" t="s">
        <v>9643</v>
      </c>
      <c r="H1775" s="483" t="s">
        <v>9986</v>
      </c>
    </row>
    <row r="1776" spans="1:8">
      <c r="D1776" s="483" t="s">
        <v>9728</v>
      </c>
      <c r="E1776" s="484" t="s">
        <v>9987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9988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9656</v>
      </c>
      <c r="H1779" s="329" t="s">
        <v>9989</v>
      </c>
    </row>
    <row r="1780" spans="1:8">
      <c r="E1780" s="329">
        <v>1205</v>
      </c>
      <c r="F1780" s="329">
        <v>1143</v>
      </c>
      <c r="G1780" s="483" t="s">
        <v>9650</v>
      </c>
      <c r="H1780" s="483" t="s">
        <v>9990</v>
      </c>
    </row>
    <row r="1781" spans="1:8">
      <c r="A1781" s="483" t="s">
        <v>9975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9662</v>
      </c>
      <c r="H1782" s="483" t="s">
        <v>9991</v>
      </c>
    </row>
    <row r="1783" spans="1:8">
      <c r="E1783" s="483">
        <v>30</v>
      </c>
      <c r="F1783" s="329">
        <v>1068</v>
      </c>
      <c r="G1783" s="483" t="s">
        <v>9662</v>
      </c>
      <c r="H1783" s="483" t="s">
        <v>9992</v>
      </c>
    </row>
    <row r="1784" spans="1:8">
      <c r="E1784" s="483">
        <v>45</v>
      </c>
      <c r="F1784" s="329">
        <v>1023</v>
      </c>
      <c r="G1784" s="483" t="s">
        <v>9691</v>
      </c>
      <c r="H1784" s="483" t="s">
        <v>9993</v>
      </c>
    </row>
    <row r="1785" spans="1:8">
      <c r="F1785" s="329"/>
    </row>
    <row r="1786" spans="1:8">
      <c r="A1786" s="483" t="s">
        <v>9994</v>
      </c>
    </row>
    <row r="1787" spans="1:8">
      <c r="C1787" s="483">
        <v>250</v>
      </c>
      <c r="H1787" s="483" t="s">
        <v>9995</v>
      </c>
    </row>
    <row r="1789" spans="1:8">
      <c r="A1789" s="483" t="s">
        <v>9985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9643</v>
      </c>
      <c r="H1790" s="483" t="s">
        <v>9996</v>
      </c>
    </row>
    <row r="1791" spans="1:8">
      <c r="E1791" s="329">
        <v>240</v>
      </c>
      <c r="F1791" s="329">
        <v>518</v>
      </c>
      <c r="G1791" s="483" t="s">
        <v>9643</v>
      </c>
      <c r="H1791" s="483" t="s">
        <v>9996</v>
      </c>
    </row>
    <row r="1792" spans="1:8">
      <c r="E1792" s="329"/>
      <c r="F1792" s="329"/>
    </row>
    <row r="1793" spans="1:8">
      <c r="A1793" s="483" t="s">
        <v>9997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9555</v>
      </c>
    </row>
    <row r="1795" spans="1:8">
      <c r="D1795" s="483">
        <v>5000</v>
      </c>
      <c r="E1795" s="484"/>
      <c r="F1795" s="329">
        <v>5518</v>
      </c>
      <c r="G1795" s="484"/>
      <c r="H1795" s="483" t="s">
        <v>9555</v>
      </c>
    </row>
    <row r="1796" spans="1:8" ht="18" customHeight="1">
      <c r="E1796" s="484"/>
      <c r="F1796" s="484"/>
      <c r="G1796" s="484"/>
    </row>
    <row r="1797" spans="1:8">
      <c r="A1797" s="483" t="s">
        <v>9998</v>
      </c>
    </row>
    <row r="1798" spans="1:8">
      <c r="C1798" s="483">
        <v>17000</v>
      </c>
      <c r="H1798" s="483" t="s">
        <v>9999</v>
      </c>
    </row>
    <row r="1799" spans="1:8">
      <c r="E1799" s="483">
        <v>12</v>
      </c>
      <c r="F1799" s="483">
        <v>5506</v>
      </c>
      <c r="G1799" s="483" t="s">
        <v>9662</v>
      </c>
      <c r="H1799" s="483" t="s">
        <v>10000</v>
      </c>
    </row>
    <row r="1801" spans="1:8">
      <c r="A1801" s="483" t="s">
        <v>10001</v>
      </c>
      <c r="E1801" s="484"/>
      <c r="F1801" s="484"/>
      <c r="G1801" s="484"/>
    </row>
    <row r="1802" spans="1:8">
      <c r="C1802" s="483">
        <v>22857</v>
      </c>
      <c r="H1802" s="483" t="s">
        <v>10002</v>
      </c>
    </row>
    <row r="1803" spans="1:8">
      <c r="C1803" s="483">
        <v>93000</v>
      </c>
      <c r="H1803" s="483" t="s">
        <v>10003</v>
      </c>
    </row>
    <row r="1804" spans="1:8">
      <c r="C1804" s="483">
        <v>63352</v>
      </c>
      <c r="H1804" s="483" t="s">
        <v>10004</v>
      </c>
    </row>
    <row r="1806" spans="1:8">
      <c r="A1806" s="483" t="s">
        <v>10005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9643</v>
      </c>
      <c r="H1807" s="483" t="s">
        <v>10006</v>
      </c>
    </row>
    <row r="1808" spans="1:8">
      <c r="E1808" s="329">
        <v>65</v>
      </c>
      <c r="F1808" s="329">
        <v>5361</v>
      </c>
      <c r="G1808" s="483" t="s">
        <v>9643</v>
      </c>
      <c r="H1808" s="483" t="s">
        <v>10007</v>
      </c>
    </row>
    <row r="1809" spans="1:8">
      <c r="E1809" s="329">
        <v>100</v>
      </c>
      <c r="F1809" s="329">
        <v>5261</v>
      </c>
      <c r="G1809" s="483" t="s">
        <v>9643</v>
      </c>
      <c r="H1809" s="483" t="s">
        <v>10008</v>
      </c>
    </row>
    <row r="1810" spans="1:8">
      <c r="E1810" s="329">
        <v>65</v>
      </c>
      <c r="F1810" s="329">
        <v>5196</v>
      </c>
      <c r="G1810" s="483" t="s">
        <v>9643</v>
      </c>
      <c r="H1810" s="483" t="s">
        <v>10007</v>
      </c>
    </row>
    <row r="1811" spans="1:8">
      <c r="E1811" s="329">
        <v>80</v>
      </c>
      <c r="F1811" s="329">
        <v>5116</v>
      </c>
      <c r="G1811" s="483" t="s">
        <v>9643</v>
      </c>
      <c r="H1811" s="483" t="s">
        <v>10006</v>
      </c>
    </row>
    <row r="1812" spans="1:8">
      <c r="E1812" s="329"/>
      <c r="F1812" s="329"/>
    </row>
    <row r="1813" spans="1:8">
      <c r="F1813" s="329"/>
    </row>
    <row r="1814" spans="1:8">
      <c r="A1814" s="483" t="s">
        <v>10009</v>
      </c>
    </row>
    <row r="1815" spans="1:8">
      <c r="C1815" s="483">
        <v>33661</v>
      </c>
      <c r="H1815" s="483" t="s">
        <v>10010</v>
      </c>
    </row>
    <row r="1817" spans="1:8">
      <c r="A1817" s="483" t="s">
        <v>10011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9643</v>
      </c>
      <c r="H1818" s="483" t="s">
        <v>10012</v>
      </c>
    </row>
    <row r="1819" spans="1:8">
      <c r="E1819" s="329">
        <v>65</v>
      </c>
      <c r="F1819" s="329">
        <v>4981</v>
      </c>
      <c r="G1819" s="483" t="s">
        <v>9643</v>
      </c>
      <c r="H1819" s="483" t="s">
        <v>10007</v>
      </c>
    </row>
    <row r="1820" spans="1:8">
      <c r="E1820" s="329">
        <v>100</v>
      </c>
      <c r="F1820" s="329">
        <v>4881</v>
      </c>
      <c r="G1820" s="483" t="s">
        <v>9643</v>
      </c>
      <c r="H1820" s="483" t="s">
        <v>10008</v>
      </c>
    </row>
    <row r="1821" spans="1:8">
      <c r="E1821" s="329">
        <v>65</v>
      </c>
      <c r="F1821" s="329">
        <v>4816</v>
      </c>
      <c r="G1821" s="483" t="s">
        <v>9643</v>
      </c>
      <c r="H1821" s="483" t="s">
        <v>10007</v>
      </c>
    </row>
    <row r="1822" spans="1:8">
      <c r="E1822" s="329">
        <v>75</v>
      </c>
      <c r="F1822" s="329">
        <v>4741</v>
      </c>
      <c r="G1822" s="483" t="s">
        <v>9643</v>
      </c>
      <c r="H1822" s="483" t="s">
        <v>10006</v>
      </c>
    </row>
    <row r="1824" spans="1:8">
      <c r="A1824" s="483" t="s">
        <v>10013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9643</v>
      </c>
      <c r="H1825" s="483" t="s">
        <v>10014</v>
      </c>
    </row>
    <row r="1826" spans="1:8">
      <c r="E1826" s="329">
        <v>35</v>
      </c>
      <c r="F1826" s="329">
        <v>4671</v>
      </c>
      <c r="G1826" s="483" t="s">
        <v>9643</v>
      </c>
      <c r="H1826" s="483" t="s">
        <v>10015</v>
      </c>
    </row>
    <row r="1827" spans="1:8">
      <c r="H1827" s="484" t="s">
        <v>10016</v>
      </c>
    </row>
    <row r="1828" spans="1:8">
      <c r="E1828" s="484"/>
      <c r="F1828" s="484"/>
      <c r="G1828" s="484"/>
      <c r="H1828" s="484"/>
    </row>
    <row r="1829" spans="1:8">
      <c r="A1829" s="483" t="s">
        <v>10017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9632</v>
      </c>
      <c r="H1830" s="483" t="s">
        <v>10018</v>
      </c>
    </row>
    <row r="1831" spans="1:8">
      <c r="E1831" s="484"/>
      <c r="F1831" s="484"/>
      <c r="G1831" s="484"/>
      <c r="H1831" s="484"/>
    </row>
    <row r="1832" spans="1:8">
      <c r="A1832" s="483" t="s">
        <v>10019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9691</v>
      </c>
      <c r="H1833" s="483" t="s">
        <v>10020</v>
      </c>
    </row>
    <row r="1834" spans="1:8">
      <c r="E1834" s="483">
        <v>52</v>
      </c>
      <c r="F1834" s="483">
        <v>4533</v>
      </c>
      <c r="G1834" s="483" t="s">
        <v>9662</v>
      </c>
      <c r="H1834" s="483" t="s">
        <v>10021</v>
      </c>
    </row>
    <row r="1835" spans="1:8">
      <c r="E1835" s="329">
        <v>78</v>
      </c>
      <c r="F1835" s="329">
        <v>4455</v>
      </c>
      <c r="G1835" s="483" t="s">
        <v>9691</v>
      </c>
      <c r="H1835" s="483" t="s">
        <v>10022</v>
      </c>
    </row>
    <row r="1836" spans="1:8">
      <c r="E1836" s="484"/>
      <c r="F1836" s="484"/>
      <c r="G1836" s="484"/>
      <c r="H1836" s="484"/>
    </row>
    <row r="1837" spans="1:8">
      <c r="A1837" s="483" t="s">
        <v>10023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9650</v>
      </c>
      <c r="H1838" s="483" t="s">
        <v>10024</v>
      </c>
    </row>
    <row r="1839" spans="1:8">
      <c r="E1839" s="484"/>
      <c r="F1839" s="484"/>
      <c r="G1839" s="484"/>
      <c r="H1839" s="484"/>
    </row>
    <row r="1840" spans="1:8">
      <c r="A1840" s="483" t="s">
        <v>10025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9" t="s">
        <v>10026</v>
      </c>
    </row>
    <row r="1842" spans="1:8">
      <c r="E1842" s="329"/>
      <c r="F1842" s="329"/>
      <c r="H1842" s="489"/>
    </row>
    <row r="1843" spans="1:8">
      <c r="A1843" s="483" t="s">
        <v>10027</v>
      </c>
    </row>
    <row r="1844" spans="1:8">
      <c r="E1844" s="329">
        <v>100</v>
      </c>
      <c r="F1844" s="329">
        <v>3150</v>
      </c>
      <c r="G1844" s="483" t="s">
        <v>9643</v>
      </c>
      <c r="H1844" s="483" t="s">
        <v>10028</v>
      </c>
    </row>
    <row r="1845" spans="1:8">
      <c r="E1845" s="329">
        <v>100</v>
      </c>
      <c r="F1845" s="329">
        <v>3050</v>
      </c>
      <c r="G1845" s="483" t="s">
        <v>9643</v>
      </c>
      <c r="H1845" s="483" t="s">
        <v>10029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9"/>
    </row>
    <row r="1848" spans="1:8">
      <c r="A1848" s="483" t="s">
        <v>10027</v>
      </c>
    </row>
    <row r="1849" spans="1:8">
      <c r="E1849" s="329">
        <v>144</v>
      </c>
      <c r="F1849" s="329">
        <v>2906</v>
      </c>
      <c r="G1849" s="483" t="s">
        <v>9643</v>
      </c>
      <c r="H1849" s="483" t="s">
        <v>10030</v>
      </c>
    </row>
    <row r="1850" spans="1:8">
      <c r="E1850" s="329">
        <v>30</v>
      </c>
      <c r="F1850" s="329">
        <v>2876</v>
      </c>
      <c r="G1850" s="483" t="s">
        <v>9643</v>
      </c>
      <c r="H1850" s="483" t="s">
        <v>10030</v>
      </c>
    </row>
    <row r="1851" spans="1:8">
      <c r="E1851" s="329"/>
      <c r="F1851" s="329"/>
      <c r="G1851" s="329"/>
    </row>
    <row r="1852" spans="1:8">
      <c r="A1852" s="483" t="s">
        <v>10031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9632</v>
      </c>
      <c r="H1853" s="483" t="s">
        <v>10032</v>
      </c>
    </row>
    <row r="1854" spans="1:8">
      <c r="E1854" s="484"/>
      <c r="F1854" s="484"/>
      <c r="G1854" s="484"/>
      <c r="H1854" s="484"/>
    </row>
    <row r="1855" spans="1:8">
      <c r="A1855" s="483" t="s">
        <v>10033</v>
      </c>
    </row>
    <row r="1856" spans="1:8">
      <c r="C1856" s="483">
        <v>17000</v>
      </c>
      <c r="H1856" s="483" t="s">
        <v>10034</v>
      </c>
    </row>
    <row r="1858" spans="1:8">
      <c r="A1858" s="483" t="s">
        <v>10035</v>
      </c>
      <c r="E1858" s="484"/>
      <c r="F1858" s="484"/>
      <c r="G1858" s="484"/>
    </row>
    <row r="1859" spans="1:8">
      <c r="C1859" s="483">
        <v>22857</v>
      </c>
      <c r="H1859" s="483" t="s">
        <v>10036</v>
      </c>
    </row>
    <row r="1860" spans="1:8">
      <c r="C1860" s="483">
        <v>12000</v>
      </c>
      <c r="H1860" s="483" t="s">
        <v>10037</v>
      </c>
    </row>
    <row r="1861" spans="1:8">
      <c r="C1861" s="483">
        <v>63352</v>
      </c>
      <c r="H1861" s="483" t="s">
        <v>10038</v>
      </c>
    </row>
    <row r="1862" spans="1:8">
      <c r="E1862" s="484"/>
      <c r="F1862" s="484"/>
      <c r="G1862" s="484"/>
      <c r="H1862" s="484"/>
    </row>
    <row r="1863" spans="1:8">
      <c r="A1863" s="483" t="s">
        <v>10039</v>
      </c>
    </row>
    <row r="1864" spans="1:8">
      <c r="C1864" s="483">
        <v>2176</v>
      </c>
      <c r="H1864" s="483" t="s">
        <v>10040</v>
      </c>
    </row>
    <row r="1866" spans="1:8">
      <c r="A1866" s="483" t="s">
        <v>10041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9643</v>
      </c>
      <c r="H1867" s="483" t="s">
        <v>10042</v>
      </c>
    </row>
    <row r="1868" spans="1:8">
      <c r="E1868" s="329">
        <v>200</v>
      </c>
      <c r="F1868" s="329">
        <v>2458</v>
      </c>
      <c r="G1868" s="483" t="s">
        <v>9643</v>
      </c>
      <c r="H1868" s="483" t="s">
        <v>10042</v>
      </c>
    </row>
    <row r="1869" spans="1:8">
      <c r="E1869" s="329"/>
      <c r="F1869" s="329"/>
    </row>
    <row r="1870" spans="1:8">
      <c r="A1870" s="483" t="s">
        <v>10043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9643</v>
      </c>
      <c r="H1871" s="483" t="s">
        <v>10044</v>
      </c>
    </row>
    <row r="1872" spans="1:8">
      <c r="E1872" s="329">
        <v>300</v>
      </c>
      <c r="F1872" s="329">
        <v>1858</v>
      </c>
      <c r="G1872" s="483" t="s">
        <v>9643</v>
      </c>
      <c r="H1872" s="483" t="s">
        <v>10044</v>
      </c>
    </row>
    <row r="1873" spans="1:8">
      <c r="E1873" s="329"/>
      <c r="F1873" s="329"/>
    </row>
    <row r="1874" spans="1:8">
      <c r="A1874" s="483" t="s">
        <v>10045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9643</v>
      </c>
      <c r="H1875" s="483" t="s">
        <v>10046</v>
      </c>
    </row>
    <row r="1876" spans="1:8">
      <c r="E1876" s="329">
        <v>120</v>
      </c>
      <c r="F1876" s="329">
        <v>1608</v>
      </c>
      <c r="G1876" s="483" t="s">
        <v>9643</v>
      </c>
      <c r="H1876" s="483" t="s">
        <v>10046</v>
      </c>
    </row>
    <row r="1877" spans="1:8">
      <c r="E1877" s="484"/>
      <c r="F1877" s="484"/>
      <c r="G1877" s="484"/>
    </row>
    <row r="1878" spans="1:8">
      <c r="A1878" s="483" t="s">
        <v>10047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9679</v>
      </c>
      <c r="H1879" s="483" t="s">
        <v>10048</v>
      </c>
    </row>
    <row r="1880" spans="1:8">
      <c r="E1880" s="329">
        <v>45</v>
      </c>
      <c r="F1880" s="329">
        <v>1523</v>
      </c>
      <c r="G1880" s="483" t="s">
        <v>9643</v>
      </c>
      <c r="H1880" s="483" t="s">
        <v>10049</v>
      </c>
    </row>
    <row r="1881" spans="1:8">
      <c r="E1881" s="329"/>
      <c r="F1881" s="329"/>
    </row>
    <row r="1882" spans="1:8">
      <c r="A1882" s="483" t="s">
        <v>10050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9643</v>
      </c>
      <c r="H1883" s="483" t="s">
        <v>10051</v>
      </c>
    </row>
    <row r="1884" spans="1:8">
      <c r="E1884" s="329">
        <v>240</v>
      </c>
      <c r="F1884" s="329">
        <v>1053</v>
      </c>
      <c r="G1884" s="483" t="s">
        <v>9643</v>
      </c>
      <c r="H1884" s="483" t="s">
        <v>10051</v>
      </c>
    </row>
    <row r="1885" spans="1:8">
      <c r="E1885" s="484"/>
      <c r="F1885" s="484"/>
      <c r="G1885" s="484"/>
      <c r="H1885" s="484"/>
    </row>
    <row r="1886" spans="1:8">
      <c r="A1886" s="483" t="s">
        <v>10052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9555</v>
      </c>
    </row>
    <row r="1888" spans="1:8">
      <c r="E1888" s="329">
        <v>216</v>
      </c>
      <c r="F1888" s="329">
        <v>5837</v>
      </c>
      <c r="G1888" s="483" t="s">
        <v>9691</v>
      </c>
      <c r="H1888" s="483" t="s">
        <v>10053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9" t="s">
        <v>10054</v>
      </c>
    </row>
    <row r="1891" spans="1:8">
      <c r="E1891" s="484"/>
      <c r="F1891" s="484"/>
      <c r="G1891" s="484"/>
      <c r="H1891" s="484"/>
    </row>
    <row r="1892" spans="1:8">
      <c r="A1892" s="483" t="s">
        <v>10052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9650</v>
      </c>
      <c r="H1893" s="483" t="s">
        <v>10055</v>
      </c>
    </row>
    <row r="1894" spans="1:8">
      <c r="E1894" s="484"/>
      <c r="F1894" s="484"/>
      <c r="G1894" s="484"/>
      <c r="H1894" s="484"/>
    </row>
    <row r="1895" spans="1:8">
      <c r="A1895" s="483" t="s">
        <v>10056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9656</v>
      </c>
      <c r="H1896" s="483" t="s">
        <v>10057</v>
      </c>
    </row>
    <row r="1897" spans="1:8">
      <c r="E1897" s="484"/>
      <c r="F1897" s="484"/>
      <c r="G1897" s="484"/>
      <c r="H1897" s="484"/>
    </row>
    <row r="1898" spans="1:8" ht="297">
      <c r="A1898" s="483" t="s">
        <v>10058</v>
      </c>
      <c r="C1898" s="483">
        <v>200000</v>
      </c>
      <c r="H1898" s="489" t="s">
        <v>10059</v>
      </c>
    </row>
    <row r="1899" spans="1:8">
      <c r="C1899" s="483">
        <v>17000</v>
      </c>
      <c r="H1899" s="483" t="s">
        <v>10060</v>
      </c>
    </row>
    <row r="1900" spans="1:8">
      <c r="H1900" s="489"/>
    </row>
    <row r="1901" spans="1:8">
      <c r="A1901" s="483" t="s">
        <v>10061</v>
      </c>
      <c r="E1901" s="484"/>
      <c r="F1901" s="484"/>
      <c r="G1901" s="484"/>
    </row>
    <row r="1902" spans="1:8">
      <c r="C1902" s="483">
        <v>22857</v>
      </c>
      <c r="H1902" s="483" t="s">
        <v>10062</v>
      </c>
    </row>
    <row r="1903" spans="1:8">
      <c r="C1903" s="483">
        <v>15000</v>
      </c>
      <c r="H1903" s="483" t="s">
        <v>10063</v>
      </c>
    </row>
    <row r="1904" spans="1:8">
      <c r="C1904" s="483">
        <v>51000</v>
      </c>
      <c r="H1904" s="483" t="s">
        <v>10064</v>
      </c>
    </row>
    <row r="1905" spans="1:8">
      <c r="C1905" s="483">
        <v>63248</v>
      </c>
      <c r="H1905" s="483" t="s">
        <v>10065</v>
      </c>
    </row>
    <row r="1906" spans="1:8">
      <c r="C1906" s="483">
        <v>30000</v>
      </c>
      <c r="H1906" s="483" t="s">
        <v>10066</v>
      </c>
    </row>
    <row r="1907" spans="1:8">
      <c r="E1907" s="484"/>
      <c r="F1907" s="484"/>
      <c r="G1907" s="484"/>
      <c r="H1907" s="484"/>
    </row>
    <row r="1908" spans="1:8">
      <c r="A1908" s="483" t="s">
        <v>10067</v>
      </c>
      <c r="E1908" s="484"/>
      <c r="F1908" s="484"/>
      <c r="G1908" s="484"/>
      <c r="H1908" s="484"/>
    </row>
    <row r="1909" spans="1:8">
      <c r="C1909" s="483">
        <v>40519</v>
      </c>
      <c r="H1909" s="483" t="s">
        <v>10068</v>
      </c>
    </row>
    <row r="1910" spans="1:8">
      <c r="E1910" s="329">
        <v>40</v>
      </c>
      <c r="F1910" s="329">
        <v>4404</v>
      </c>
      <c r="G1910" s="483" t="s">
        <v>9691</v>
      </c>
      <c r="H1910" s="483" t="s">
        <v>10069</v>
      </c>
    </row>
    <row r="1911" spans="1:8">
      <c r="E1911" s="329">
        <v>40</v>
      </c>
      <c r="F1911" s="329">
        <v>4364</v>
      </c>
      <c r="G1911" s="483" t="s">
        <v>9691</v>
      </c>
      <c r="H1911" s="483" t="s">
        <v>9972</v>
      </c>
    </row>
    <row r="1912" spans="1:8">
      <c r="E1912" s="329">
        <v>30</v>
      </c>
      <c r="F1912" s="329">
        <v>4334</v>
      </c>
      <c r="G1912" s="329" t="s">
        <v>9632</v>
      </c>
      <c r="H1912" s="483" t="s">
        <v>10070</v>
      </c>
    </row>
    <row r="1913" spans="1:8">
      <c r="E1913" s="329">
        <v>31</v>
      </c>
      <c r="F1913" s="329">
        <v>4303</v>
      </c>
      <c r="G1913" s="483" t="s">
        <v>9643</v>
      </c>
      <c r="H1913" s="483" t="s">
        <v>10071</v>
      </c>
    </row>
    <row r="1914" spans="1:8">
      <c r="E1914" s="329">
        <v>31</v>
      </c>
      <c r="F1914" s="329">
        <v>4272</v>
      </c>
      <c r="G1914" s="483" t="s">
        <v>9643</v>
      </c>
      <c r="H1914" s="483" t="s">
        <v>10071</v>
      </c>
    </row>
    <row r="1915" spans="1:8">
      <c r="E1915" s="483">
        <v>300</v>
      </c>
      <c r="F1915" s="329">
        <v>3972</v>
      </c>
      <c r="G1915" s="483" t="s">
        <v>9882</v>
      </c>
      <c r="H1915" s="483" t="s">
        <v>9883</v>
      </c>
    </row>
    <row r="1916" spans="1:8" s="329" customFormat="1">
      <c r="H1916" s="492" t="s">
        <v>10072</v>
      </c>
    </row>
    <row r="1917" spans="1:8">
      <c r="E1917" s="484"/>
      <c r="F1917" s="484"/>
      <c r="G1917" s="484"/>
      <c r="H1917" s="484"/>
    </row>
    <row r="1918" spans="1:8">
      <c r="A1918" s="483" t="s">
        <v>10073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9650</v>
      </c>
      <c r="H1919" s="483" t="s">
        <v>10074</v>
      </c>
    </row>
    <row r="1920" spans="1:8">
      <c r="E1920" s="484"/>
      <c r="F1920" s="484"/>
      <c r="G1920" s="484"/>
      <c r="H1920" s="484"/>
    </row>
    <row r="1921" spans="1:8">
      <c r="A1921" s="483" t="s">
        <v>10075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9" t="s">
        <v>10076</v>
      </c>
    </row>
    <row r="1923" spans="1:8">
      <c r="E1923" s="484"/>
      <c r="F1923" s="484"/>
      <c r="G1923" s="484"/>
      <c r="H1923" s="484"/>
    </row>
    <row r="1924" spans="1:8">
      <c r="A1924" s="483" t="s">
        <v>10077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10078</v>
      </c>
    </row>
    <row r="1926" spans="1:8" s="329" customFormat="1">
      <c r="E1926" s="329">
        <v>48</v>
      </c>
      <c r="F1926" s="329">
        <v>2765</v>
      </c>
      <c r="G1926" s="483" t="s">
        <v>9643</v>
      </c>
      <c r="H1926" s="483" t="s">
        <v>10079</v>
      </c>
    </row>
    <row r="1927" spans="1:8">
      <c r="E1927" s="329">
        <v>18</v>
      </c>
      <c r="F1927" s="329">
        <v>2747</v>
      </c>
      <c r="G1927" s="483" t="s">
        <v>9632</v>
      </c>
      <c r="H1927" s="483" t="s">
        <v>10080</v>
      </c>
    </row>
    <row r="1928" spans="1:8">
      <c r="E1928" s="484"/>
      <c r="F1928" s="484"/>
      <c r="G1928" s="484"/>
      <c r="H1928" s="484"/>
    </row>
    <row r="1929" spans="1:8">
      <c r="A1929" s="483" t="s">
        <v>10081</v>
      </c>
    </row>
    <row r="1930" spans="1:8">
      <c r="C1930" s="483">
        <v>17000</v>
      </c>
      <c r="H1930" s="483" t="s">
        <v>10082</v>
      </c>
    </row>
    <row r="1931" spans="1:8">
      <c r="E1931" s="483">
        <v>50</v>
      </c>
      <c r="F1931" s="329">
        <v>2697</v>
      </c>
      <c r="G1931" s="483" t="s">
        <v>9662</v>
      </c>
      <c r="H1931" s="483" t="s">
        <v>10083</v>
      </c>
    </row>
    <row r="1932" spans="1:8">
      <c r="H1932" s="489"/>
    </row>
    <row r="1933" spans="1:8">
      <c r="A1933" s="483" t="s">
        <v>10084</v>
      </c>
      <c r="E1933" s="484"/>
      <c r="F1933" s="484"/>
      <c r="G1933" s="484"/>
    </row>
    <row r="1934" spans="1:8">
      <c r="C1934" s="483">
        <v>22857</v>
      </c>
      <c r="H1934" s="483" t="s">
        <v>10062</v>
      </c>
    </row>
    <row r="1935" spans="1:8">
      <c r="C1935" s="483">
        <v>33248</v>
      </c>
      <c r="H1935" s="483" t="s">
        <v>10065</v>
      </c>
    </row>
    <row r="1936" spans="1:8">
      <c r="E1936" s="484"/>
      <c r="F1936" s="484"/>
      <c r="G1936" s="484"/>
      <c r="H1936" s="484" t="s">
        <v>10085</v>
      </c>
    </row>
    <row r="1937" spans="1:8">
      <c r="C1937" s="483">
        <v>2558</v>
      </c>
      <c r="H1937" s="483" t="s">
        <v>10086</v>
      </c>
    </row>
    <row r="1938" spans="1:8">
      <c r="E1938" s="484"/>
      <c r="F1938" s="484"/>
      <c r="G1938" s="484"/>
    </row>
    <row r="1939" spans="1:8">
      <c r="A1939" s="483" t="s">
        <v>10087</v>
      </c>
    </row>
    <row r="1940" spans="1:8">
      <c r="E1940" s="483">
        <v>200</v>
      </c>
      <c r="F1940" s="329">
        <v>2497</v>
      </c>
      <c r="G1940" s="483" t="s">
        <v>9679</v>
      </c>
      <c r="H1940" s="483" t="s">
        <v>10088</v>
      </c>
    </row>
    <row r="1941" spans="1:8">
      <c r="C1941" s="483">
        <v>15000</v>
      </c>
      <c r="H1941" s="483" t="s">
        <v>10065</v>
      </c>
    </row>
    <row r="1942" spans="1:8">
      <c r="E1942" s="484"/>
      <c r="F1942" s="484"/>
      <c r="G1942" s="484"/>
      <c r="H1942" s="484" t="s">
        <v>10089</v>
      </c>
    </row>
    <row r="1943" spans="1:8">
      <c r="E1943" s="484"/>
      <c r="F1943" s="484"/>
      <c r="G1943" s="484"/>
    </row>
    <row r="1944" spans="1:8">
      <c r="A1944" s="483" t="s">
        <v>10090</v>
      </c>
    </row>
    <row r="1945" spans="1:8">
      <c r="E1945" s="483">
        <v>45</v>
      </c>
      <c r="F1945" s="483">
        <v>2452</v>
      </c>
      <c r="G1945" s="483" t="s">
        <v>9662</v>
      </c>
      <c r="H1945" s="483" t="s">
        <v>10091</v>
      </c>
    </row>
    <row r="1947" spans="1:8">
      <c r="A1947" s="483" t="s">
        <v>10092</v>
      </c>
    </row>
    <row r="1948" spans="1:8">
      <c r="C1948" s="483">
        <v>28733</v>
      </c>
      <c r="H1948" s="483" t="s">
        <v>10093</v>
      </c>
    </row>
    <row r="1949" spans="1:8">
      <c r="C1949" s="483">
        <v>15000</v>
      </c>
      <c r="H1949" s="483" t="s">
        <v>10065</v>
      </c>
    </row>
    <row r="1950" spans="1:8">
      <c r="E1950" s="484"/>
      <c r="F1950" s="484"/>
      <c r="G1950" s="484"/>
      <c r="H1950" s="484" t="s">
        <v>10094</v>
      </c>
    </row>
    <row r="1951" spans="1:8">
      <c r="E1951" s="484"/>
      <c r="F1951" s="484"/>
      <c r="G1951" s="484"/>
      <c r="H1951" s="484"/>
    </row>
    <row r="1952" spans="1:8">
      <c r="A1952" s="483" t="s">
        <v>10092</v>
      </c>
    </row>
    <row r="1953" spans="1:8">
      <c r="E1953" s="329">
        <v>209</v>
      </c>
      <c r="F1953" s="329">
        <v>2243</v>
      </c>
      <c r="G1953" s="329" t="s">
        <v>9656</v>
      </c>
      <c r="H1953" s="483" t="s">
        <v>10095</v>
      </c>
    </row>
    <row r="1954" spans="1:8" s="329" customFormat="1">
      <c r="E1954" s="329">
        <v>1205</v>
      </c>
      <c r="F1954" s="329">
        <v>1038</v>
      </c>
      <c r="G1954" s="483" t="s">
        <v>9650</v>
      </c>
      <c r="H1954" s="483" t="s">
        <v>10096</v>
      </c>
    </row>
    <row r="1955" spans="1:8">
      <c r="E1955" s="484"/>
      <c r="F1955" s="484"/>
      <c r="G1955" s="484"/>
    </row>
    <row r="1956" spans="1:8">
      <c r="A1956" s="483" t="s">
        <v>10097</v>
      </c>
    </row>
    <row r="1957" spans="1:8">
      <c r="E1957" s="483">
        <v>35</v>
      </c>
      <c r="F1957" s="483">
        <v>1003</v>
      </c>
      <c r="G1957" s="483" t="s">
        <v>9662</v>
      </c>
      <c r="H1957" s="483" t="s">
        <v>10098</v>
      </c>
    </row>
    <row r="1958" spans="1:8">
      <c r="D1958" s="483">
        <v>5000</v>
      </c>
      <c r="E1958" s="484"/>
      <c r="F1958" s="329">
        <v>6003</v>
      </c>
      <c r="G1958" s="484"/>
      <c r="H1958" s="483" t="s">
        <v>9555</v>
      </c>
    </row>
    <row r="1959" spans="1:8">
      <c r="E1959" s="484"/>
      <c r="F1959" s="484"/>
      <c r="G1959" s="484"/>
      <c r="H1959" s="484"/>
    </row>
    <row r="1960" spans="1:8">
      <c r="A1960" s="483" t="s">
        <v>10099</v>
      </c>
    </row>
    <row r="1961" spans="1:8">
      <c r="C1961" s="483">
        <v>17000</v>
      </c>
      <c r="H1961" s="483" t="s">
        <v>10100</v>
      </c>
    </row>
    <row r="1962" spans="1:8">
      <c r="E1962" s="329">
        <v>100</v>
      </c>
      <c r="F1962" s="329">
        <v>5903</v>
      </c>
      <c r="G1962" s="483" t="s">
        <v>9643</v>
      </c>
      <c r="H1962" s="483" t="s">
        <v>10101</v>
      </c>
    </row>
    <row r="1963" spans="1:8">
      <c r="H1963" s="489"/>
    </row>
    <row r="1964" spans="1:8">
      <c r="A1964" s="483" t="s">
        <v>10102</v>
      </c>
      <c r="E1964" s="484"/>
      <c r="F1964" s="484"/>
      <c r="G1964" s="484"/>
    </row>
    <row r="1965" spans="1:8">
      <c r="C1965" s="483">
        <v>22857</v>
      </c>
      <c r="H1965" s="483" t="s">
        <v>10103</v>
      </c>
    </row>
    <row r="1966" spans="1:8">
      <c r="C1966" s="483">
        <v>36500</v>
      </c>
      <c r="H1966" s="483" t="s">
        <v>10104</v>
      </c>
    </row>
    <row r="1967" spans="1:8">
      <c r="C1967" s="483">
        <v>63248</v>
      </c>
      <c r="H1967" s="483" t="s">
        <v>10105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10106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9643</v>
      </c>
      <c r="H1971" s="483" t="s">
        <v>10107</v>
      </c>
    </row>
    <row r="1972" spans="1:8">
      <c r="E1972" s="329">
        <v>90</v>
      </c>
      <c r="F1972" s="329">
        <v>5713</v>
      </c>
      <c r="G1972" s="483" t="s">
        <v>9643</v>
      </c>
      <c r="H1972" s="483" t="s">
        <v>10107</v>
      </c>
    </row>
    <row r="1974" spans="1:8">
      <c r="A1974" s="483" t="s">
        <v>10108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9662</v>
      </c>
      <c r="H1975" s="483" t="s">
        <v>10109</v>
      </c>
    </row>
    <row r="1976" spans="1:8">
      <c r="E1976" s="483">
        <v>45</v>
      </c>
      <c r="F1976" s="483">
        <v>5168</v>
      </c>
      <c r="G1976" s="483" t="s">
        <v>9662</v>
      </c>
      <c r="H1976" s="483" t="s">
        <v>10110</v>
      </c>
    </row>
    <row r="1977" spans="1:8" s="329" customFormat="1">
      <c r="E1977" s="329">
        <v>32</v>
      </c>
      <c r="F1977" s="329">
        <v>5136</v>
      </c>
      <c r="G1977" s="483" t="s">
        <v>9643</v>
      </c>
      <c r="H1977" s="483" t="s">
        <v>10079</v>
      </c>
    </row>
    <row r="1978" spans="1:8">
      <c r="A1978" s="483" t="s">
        <v>10111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9643</v>
      </c>
      <c r="H1979" s="483" t="s">
        <v>10112</v>
      </c>
    </row>
    <row r="1980" spans="1:8">
      <c r="E1980" s="329">
        <v>70</v>
      </c>
      <c r="F1980" s="329">
        <v>5031</v>
      </c>
      <c r="G1980" s="483" t="s">
        <v>9643</v>
      </c>
      <c r="H1980" s="483" t="s">
        <v>10113</v>
      </c>
    </row>
    <row r="1981" spans="1:8">
      <c r="E1981" s="329">
        <v>300</v>
      </c>
      <c r="F1981" s="329">
        <v>4731</v>
      </c>
      <c r="G1981" s="483" t="s">
        <v>9643</v>
      </c>
      <c r="H1981" s="483" t="s">
        <v>10113</v>
      </c>
    </row>
    <row r="1982" spans="1:8">
      <c r="E1982" s="484"/>
      <c r="F1982" s="484"/>
      <c r="G1982" s="484"/>
      <c r="H1982" s="484"/>
    </row>
    <row r="1983" spans="1:8">
      <c r="A1983" s="483" t="s">
        <v>10114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9650</v>
      </c>
      <c r="H1984" s="483" t="s">
        <v>10115</v>
      </c>
    </row>
    <row r="1986" spans="1:8">
      <c r="A1986" s="483" t="s">
        <v>10116</v>
      </c>
    </row>
    <row r="1987" spans="1:8">
      <c r="E1987" s="483">
        <v>100</v>
      </c>
      <c r="F1987" s="483">
        <v>3426</v>
      </c>
      <c r="G1987" s="483" t="s">
        <v>9643</v>
      </c>
      <c r="H1987" s="483" t="s">
        <v>10117</v>
      </c>
    </row>
    <row r="1989" spans="1:8">
      <c r="A1989" s="483" t="s">
        <v>10118</v>
      </c>
    </row>
    <row r="1990" spans="1:8">
      <c r="E1990" s="483">
        <v>95</v>
      </c>
      <c r="F1990" s="483">
        <v>3331</v>
      </c>
      <c r="G1990" s="483" t="s">
        <v>9662</v>
      </c>
      <c r="H1990" s="483" t="s">
        <v>10119</v>
      </c>
    </row>
    <row r="1992" spans="1:8">
      <c r="A1992" s="483" t="s">
        <v>10120</v>
      </c>
    </row>
    <row r="1993" spans="1:8">
      <c r="E1993" s="483">
        <v>100</v>
      </c>
      <c r="F1993" s="483">
        <v>3231</v>
      </c>
      <c r="G1993" s="483" t="s">
        <v>9643</v>
      </c>
      <c r="H1993" s="483" t="s">
        <v>10121</v>
      </c>
    </row>
    <row r="1994" spans="1:8">
      <c r="E1994" s="484"/>
      <c r="F1994" s="484"/>
      <c r="G1994" s="484"/>
      <c r="H1994" s="484"/>
    </row>
    <row r="1995" spans="1:8">
      <c r="A1995" s="483" t="s">
        <v>10122</v>
      </c>
    </row>
    <row r="1996" spans="1:8">
      <c r="C1996" s="483">
        <v>17000</v>
      </c>
      <c r="H1996" s="483" t="s">
        <v>10123</v>
      </c>
    </row>
    <row r="1997" spans="1:8">
      <c r="C1997" s="483">
        <v>24968</v>
      </c>
      <c r="H1997" s="483" t="s">
        <v>10124</v>
      </c>
    </row>
    <row r="1998" spans="1:8">
      <c r="E1998" s="484"/>
      <c r="F1998" s="484"/>
      <c r="G1998" s="484"/>
    </row>
    <row r="1999" spans="1:8">
      <c r="A1999" s="483" t="s">
        <v>10125</v>
      </c>
    </row>
    <row r="2000" spans="1:8" ht="49.5">
      <c r="C2000" s="483">
        <v>39000</v>
      </c>
      <c r="H2000" s="489" t="s">
        <v>10126</v>
      </c>
    </row>
    <row r="2001" spans="1:8">
      <c r="H2001" s="489"/>
    </row>
    <row r="2002" spans="1:8">
      <c r="A2002" s="483" t="s">
        <v>10127</v>
      </c>
      <c r="E2002" s="484"/>
      <c r="F2002" s="484"/>
      <c r="G2002" s="484"/>
    </row>
    <row r="2003" spans="1:8">
      <c r="C2003" s="483">
        <v>22827</v>
      </c>
      <c r="H2003" s="483" t="s">
        <v>10128</v>
      </c>
    </row>
    <row r="2004" spans="1:8">
      <c r="C2004" s="483">
        <v>22000</v>
      </c>
      <c r="H2004" s="483" t="s">
        <v>10129</v>
      </c>
    </row>
    <row r="2005" spans="1:8">
      <c r="C2005" s="483">
        <v>33248</v>
      </c>
      <c r="H2005" s="483" t="s">
        <v>10130</v>
      </c>
    </row>
    <row r="2006" spans="1:8">
      <c r="E2006" s="483">
        <v>100</v>
      </c>
      <c r="F2006" s="483">
        <v>3131</v>
      </c>
      <c r="G2006" s="483" t="s">
        <v>9643</v>
      </c>
      <c r="H2006" s="483" t="s">
        <v>10131</v>
      </c>
    </row>
    <row r="2007" spans="1:8">
      <c r="H2007" s="489"/>
    </row>
    <row r="2008" spans="1:8">
      <c r="A2008" s="483" t="s">
        <v>10132</v>
      </c>
      <c r="E2008" s="484"/>
      <c r="F2008" s="484"/>
      <c r="G2008" s="484"/>
    </row>
    <row r="2009" spans="1:8">
      <c r="C2009" s="483">
        <v>30000</v>
      </c>
      <c r="H2009" s="483" t="s">
        <v>10133</v>
      </c>
    </row>
    <row r="2010" spans="1:8">
      <c r="C2010" s="483">
        <v>11877</v>
      </c>
      <c r="H2010" s="483" t="s">
        <v>10134</v>
      </c>
    </row>
    <row r="2011" spans="1:8">
      <c r="E2011" s="484"/>
      <c r="F2011" s="484"/>
      <c r="G2011" s="484"/>
      <c r="H2011" s="484"/>
    </row>
    <row r="2012" spans="1:8">
      <c r="A2012" s="483" t="s">
        <v>10135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9" t="s">
        <v>10136</v>
      </c>
    </row>
    <row r="2014" spans="1:8">
      <c r="E2014" s="484"/>
      <c r="F2014" s="484"/>
      <c r="G2014" s="484"/>
      <c r="H2014" s="484"/>
    </row>
    <row r="2015" spans="1:8">
      <c r="A2015" s="483" t="s">
        <v>10137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9691</v>
      </c>
      <c r="H2016" s="483" t="s">
        <v>10138</v>
      </c>
    </row>
    <row r="2017" spans="1:8">
      <c r="E2017" s="484"/>
      <c r="F2017" s="484"/>
      <c r="G2017" s="484"/>
      <c r="H2017" s="484"/>
    </row>
    <row r="2018" spans="1:8">
      <c r="A2018" s="483" t="s">
        <v>10139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9632</v>
      </c>
      <c r="H2019" s="483" t="s">
        <v>9845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10140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9650</v>
      </c>
      <c r="H2023" s="483" t="s">
        <v>10141</v>
      </c>
    </row>
    <row r="2024" spans="1:8">
      <c r="E2024" s="484"/>
      <c r="F2024" s="484"/>
      <c r="G2024" s="484"/>
      <c r="H2024" s="484"/>
    </row>
    <row r="2025" spans="1:8">
      <c r="A2025" s="483" t="s">
        <v>10142</v>
      </c>
    </row>
    <row r="2026" spans="1:8">
      <c r="E2026" s="329">
        <v>209</v>
      </c>
      <c r="F2026" s="329">
        <v>1497</v>
      </c>
      <c r="G2026" s="329" t="s">
        <v>9656</v>
      </c>
      <c r="H2026" s="483" t="s">
        <v>10143</v>
      </c>
    </row>
    <row r="2027" spans="1:8">
      <c r="E2027" s="484"/>
      <c r="F2027" s="484"/>
      <c r="G2027" s="484"/>
      <c r="H2027" s="484"/>
    </row>
    <row r="2028" spans="1:8">
      <c r="A2028" s="483" t="s">
        <v>10144</v>
      </c>
    </row>
    <row r="2029" spans="1:8">
      <c r="C2029" s="483">
        <v>17000</v>
      </c>
      <c r="H2029" s="483" t="s">
        <v>10145</v>
      </c>
    </row>
    <row r="2030" spans="1:8">
      <c r="E2030" s="484"/>
      <c r="F2030" s="484"/>
      <c r="G2030" s="484"/>
      <c r="H2030" s="484"/>
    </row>
    <row r="2031" spans="1:8">
      <c r="A2031" s="483" t="s">
        <v>10146</v>
      </c>
      <c r="E2031" s="484"/>
      <c r="F2031" s="484"/>
      <c r="G2031" s="484"/>
      <c r="H2031" s="484"/>
    </row>
    <row r="2032" spans="1:8">
      <c r="C2032" s="483">
        <v>22827</v>
      </c>
      <c r="H2032" s="483" t="s">
        <v>10147</v>
      </c>
    </row>
    <row r="2033" spans="1:8">
      <c r="C2033" s="483">
        <v>63248</v>
      </c>
      <c r="H2033" s="483" t="s">
        <v>10148</v>
      </c>
    </row>
    <row r="2034" spans="1:8">
      <c r="E2034" s="483">
        <v>250</v>
      </c>
      <c r="F2034" s="483">
        <v>1247</v>
      </c>
      <c r="G2034" s="483" t="s">
        <v>9632</v>
      </c>
      <c r="H2034" s="483" t="s">
        <v>10149</v>
      </c>
    </row>
    <row r="2035" spans="1:8">
      <c r="E2035" s="484"/>
      <c r="F2035" s="484"/>
      <c r="G2035" s="484"/>
      <c r="H2035" s="484"/>
    </row>
    <row r="2036" spans="1:8">
      <c r="A2036" s="483" t="s">
        <v>10150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9643</v>
      </c>
      <c r="H2037" s="483" t="s">
        <v>10151</v>
      </c>
    </row>
    <row r="2039" spans="1:8">
      <c r="A2039" s="483" t="s">
        <v>10152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9662</v>
      </c>
      <c r="H2040" s="483" t="s">
        <v>10153</v>
      </c>
    </row>
    <row r="2041" spans="1:8">
      <c r="E2041" s="484"/>
      <c r="F2041" s="484"/>
      <c r="G2041" s="484"/>
      <c r="H2041" s="492" t="s">
        <v>10072</v>
      </c>
    </row>
    <row r="2043" spans="1:8">
      <c r="A2043" s="483" t="s">
        <v>10154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9555</v>
      </c>
    </row>
    <row r="2046" spans="1:8">
      <c r="A2046" s="483" t="s">
        <v>10155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9643</v>
      </c>
      <c r="H2047" s="483" t="s">
        <v>10156</v>
      </c>
    </row>
    <row r="2048" spans="1:8">
      <c r="E2048" s="329">
        <v>235</v>
      </c>
      <c r="F2048" s="329">
        <v>5665</v>
      </c>
      <c r="G2048" s="483" t="s">
        <v>9643</v>
      </c>
      <c r="H2048" s="483" t="s">
        <v>10156</v>
      </c>
    </row>
    <row r="2050" spans="1:8">
      <c r="A2050" s="483" t="s">
        <v>10157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9662</v>
      </c>
      <c r="H2051" s="483" t="s">
        <v>10158</v>
      </c>
    </row>
    <row r="2053" spans="1:8">
      <c r="A2053" s="483" t="s">
        <v>10159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9662</v>
      </c>
      <c r="H2054" s="483" t="s">
        <v>10160</v>
      </c>
    </row>
    <row r="2056" spans="1:8">
      <c r="A2056" s="483" t="s">
        <v>10161</v>
      </c>
      <c r="E2056" s="484"/>
      <c r="F2056" s="484"/>
      <c r="G2056" s="484"/>
    </row>
    <row r="2057" spans="1:8">
      <c r="C2057" s="483">
        <v>27091</v>
      </c>
      <c r="H2057" s="483" t="s">
        <v>10162</v>
      </c>
    </row>
    <row r="2058" spans="1:8">
      <c r="E2058" s="483">
        <v>18</v>
      </c>
      <c r="F2058" s="483">
        <v>5580</v>
      </c>
      <c r="G2058" s="483" t="s">
        <v>9632</v>
      </c>
      <c r="H2058" s="483" t="s">
        <v>10163</v>
      </c>
    </row>
    <row r="2060" spans="1:8">
      <c r="A2060" s="483" t="s">
        <v>10164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9643</v>
      </c>
      <c r="H2061" s="483" t="s">
        <v>10165</v>
      </c>
    </row>
    <row r="2062" spans="1:8">
      <c r="E2062" s="329">
        <v>355</v>
      </c>
      <c r="F2062" s="329">
        <v>4845</v>
      </c>
      <c r="G2062" s="483" t="s">
        <v>9643</v>
      </c>
      <c r="H2062" s="483" t="s">
        <v>10165</v>
      </c>
    </row>
    <row r="2063" spans="1:8">
      <c r="E2063" s="484"/>
      <c r="F2063" s="484"/>
      <c r="G2063" s="484"/>
      <c r="H2063" s="484"/>
    </row>
    <row r="2064" spans="1:8">
      <c r="A2064" s="483" t="s">
        <v>10166</v>
      </c>
    </row>
    <row r="2065" spans="1:8">
      <c r="C2065" s="483">
        <v>17000</v>
      </c>
      <c r="H2065" s="483" t="s">
        <v>10167</v>
      </c>
    </row>
    <row r="2066" spans="1:8">
      <c r="E2066" s="484"/>
      <c r="F2066" s="484"/>
      <c r="G2066" s="484"/>
      <c r="H2066" s="484"/>
    </row>
    <row r="2067" spans="1:8">
      <c r="A2067" s="483" t="s">
        <v>10168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9" t="s">
        <v>10169</v>
      </c>
    </row>
    <row r="2069" spans="1:8">
      <c r="E2069" s="484"/>
      <c r="F2069" s="484"/>
      <c r="G2069" s="484"/>
      <c r="H2069" s="484"/>
    </row>
    <row r="2070" spans="1:8" s="499" customFormat="1">
      <c r="A2070" s="499" t="s">
        <v>10170</v>
      </c>
    </row>
    <row r="2071" spans="1:8" s="499" customFormat="1">
      <c r="E2071" s="499">
        <v>47</v>
      </c>
      <c r="F2071" s="499">
        <v>4798</v>
      </c>
      <c r="G2071" s="499" t="s">
        <v>9643</v>
      </c>
      <c r="H2071" s="499" t="s">
        <v>10171</v>
      </c>
    </row>
    <row r="2073" spans="1:8">
      <c r="A2073" s="483" t="s">
        <v>10172</v>
      </c>
      <c r="E2073" s="484"/>
      <c r="F2073" s="484"/>
      <c r="G2073" s="484"/>
    </row>
    <row r="2074" spans="1:8">
      <c r="C2074" s="483">
        <v>22827</v>
      </c>
      <c r="H2074" s="483" t="s">
        <v>10173</v>
      </c>
    </row>
    <row r="2075" spans="1:8">
      <c r="C2075" s="483">
        <v>48800</v>
      </c>
      <c r="H2075" s="483" t="s">
        <v>10174</v>
      </c>
    </row>
    <row r="2076" spans="1:8">
      <c r="C2076" s="483">
        <v>63248</v>
      </c>
      <c r="H2076" s="483" t="s">
        <v>10175</v>
      </c>
    </row>
    <row r="2077" spans="1:8">
      <c r="E2077" s="484"/>
      <c r="F2077" s="484"/>
      <c r="G2077" s="484"/>
      <c r="H2077" s="484"/>
    </row>
    <row r="2078" spans="1:8" s="499" customFormat="1">
      <c r="A2078" s="499" t="s">
        <v>10176</v>
      </c>
    </row>
    <row r="2079" spans="1:8" s="499" customFormat="1">
      <c r="E2079" s="499">
        <v>200</v>
      </c>
      <c r="F2079" s="499">
        <v>4598</v>
      </c>
      <c r="G2079" s="499" t="s">
        <v>9882</v>
      </c>
      <c r="H2079" s="499" t="s">
        <v>10177</v>
      </c>
    </row>
    <row r="2080" spans="1:8">
      <c r="E2080" s="483">
        <v>45</v>
      </c>
      <c r="F2080" s="483">
        <v>4553</v>
      </c>
      <c r="G2080" s="483" t="s">
        <v>9662</v>
      </c>
      <c r="H2080" s="483" t="s">
        <v>10178</v>
      </c>
    </row>
    <row r="2081" spans="1:8">
      <c r="E2081" s="483">
        <v>1205</v>
      </c>
      <c r="F2081" s="483">
        <v>3348</v>
      </c>
      <c r="G2081" s="483" t="s">
        <v>9650</v>
      </c>
      <c r="H2081" s="483" t="s">
        <v>10179</v>
      </c>
    </row>
    <row r="2083" spans="1:8">
      <c r="A2083" s="483" t="s">
        <v>10180</v>
      </c>
    </row>
    <row r="2084" spans="1:8">
      <c r="C2084" s="483">
        <v>22819</v>
      </c>
      <c r="H2084" s="483" t="s">
        <v>10181</v>
      </c>
    </row>
    <row r="2085" spans="1:8">
      <c r="E2085" s="484"/>
      <c r="F2085" s="484"/>
      <c r="G2085" s="484"/>
      <c r="H2085" s="484"/>
    </row>
    <row r="2086" spans="1:8">
      <c r="A2086" s="483" t="s">
        <v>10182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9632</v>
      </c>
      <c r="H2087" s="483" t="s">
        <v>10183</v>
      </c>
    </row>
    <row r="2088" spans="1:8">
      <c r="E2088" s="483">
        <v>200</v>
      </c>
      <c r="F2088" s="483">
        <v>3098</v>
      </c>
      <c r="G2088" s="483" t="s">
        <v>9643</v>
      </c>
      <c r="H2088" s="483" t="s">
        <v>10117</v>
      </c>
    </row>
    <row r="2090" spans="1:8">
      <c r="A2090" s="483" t="s">
        <v>10184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9643</v>
      </c>
      <c r="H2091" s="483" t="s">
        <v>10185</v>
      </c>
    </row>
    <row r="2092" spans="1:8">
      <c r="E2092" s="329">
        <v>160</v>
      </c>
      <c r="F2092" s="329">
        <v>2763</v>
      </c>
      <c r="G2092" s="483" t="s">
        <v>9643</v>
      </c>
      <c r="H2092" s="483" t="s">
        <v>10185</v>
      </c>
    </row>
    <row r="2094" spans="1:8">
      <c r="A2094" s="483" t="s">
        <v>10186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9643</v>
      </c>
      <c r="H2095" s="483" t="s">
        <v>10187</v>
      </c>
    </row>
    <row r="2096" spans="1:8">
      <c r="E2096" s="329">
        <v>325</v>
      </c>
      <c r="F2096" s="329">
        <v>2063</v>
      </c>
      <c r="G2096" s="483" t="s">
        <v>9643</v>
      </c>
      <c r="H2096" s="483" t="s">
        <v>10187</v>
      </c>
    </row>
    <row r="2098" spans="1:8">
      <c r="A2098" s="483" t="s">
        <v>10188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9691</v>
      </c>
      <c r="H2099" s="483" t="s">
        <v>9971</v>
      </c>
    </row>
    <row r="2100" spans="1:8">
      <c r="E2100" s="329">
        <v>40</v>
      </c>
      <c r="F2100" s="329">
        <v>1906</v>
      </c>
      <c r="G2100" s="483" t="s">
        <v>9691</v>
      </c>
      <c r="H2100" s="483" t="s">
        <v>9972</v>
      </c>
    </row>
    <row r="2102" spans="1:8">
      <c r="A2102" s="483" t="s">
        <v>10189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9691</v>
      </c>
      <c r="H2103" s="483" t="s">
        <v>9971</v>
      </c>
    </row>
    <row r="2104" spans="1:8">
      <c r="E2104" s="329">
        <v>110</v>
      </c>
      <c r="F2104" s="329">
        <v>1671</v>
      </c>
      <c r="G2104" s="483" t="s">
        <v>9691</v>
      </c>
      <c r="H2104" s="483" t="s">
        <v>9972</v>
      </c>
    </row>
    <row r="2105" spans="1:8">
      <c r="E2105" s="483">
        <v>1205</v>
      </c>
      <c r="F2105" s="483">
        <v>466</v>
      </c>
      <c r="G2105" s="483" t="s">
        <v>9650</v>
      </c>
      <c r="H2105" s="483" t="s">
        <v>10190</v>
      </c>
    </row>
    <row r="2106" spans="1:8">
      <c r="D2106" s="483">
        <v>5000</v>
      </c>
      <c r="E2106" s="329"/>
      <c r="F2106" s="329">
        <v>5466</v>
      </c>
      <c r="H2106" s="483" t="s">
        <v>9555</v>
      </c>
    </row>
    <row r="2108" spans="1:8">
      <c r="A2108" s="483" t="s">
        <v>10191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9643</v>
      </c>
      <c r="H2109" s="483" t="s">
        <v>10192</v>
      </c>
    </row>
    <row r="2110" spans="1:8">
      <c r="E2110" s="329">
        <v>160</v>
      </c>
      <c r="F2110" s="329">
        <v>5235</v>
      </c>
      <c r="G2110" s="483" t="s">
        <v>9643</v>
      </c>
      <c r="H2110" s="483" t="s">
        <v>10193</v>
      </c>
    </row>
    <row r="2111" spans="1:8">
      <c r="E2111" s="329">
        <v>160</v>
      </c>
      <c r="F2111" s="329">
        <v>5075</v>
      </c>
      <c r="G2111" s="483" t="s">
        <v>9643</v>
      </c>
      <c r="H2111" s="483" t="s">
        <v>10193</v>
      </c>
    </row>
    <row r="2112" spans="1:8">
      <c r="E2112" s="329">
        <v>71</v>
      </c>
      <c r="F2112" s="329">
        <v>5004</v>
      </c>
      <c r="G2112" s="483" t="s">
        <v>9643</v>
      </c>
      <c r="H2112" s="483" t="s">
        <v>10192</v>
      </c>
    </row>
    <row r="2113" spans="1:8">
      <c r="E2113" s="329">
        <v>188</v>
      </c>
      <c r="F2113" s="329">
        <v>4816</v>
      </c>
      <c r="G2113" s="329" t="s">
        <v>9656</v>
      </c>
      <c r="H2113" s="483" t="s">
        <v>10194</v>
      </c>
    </row>
    <row r="2115" spans="1:8">
      <c r="A2115" s="483" t="s">
        <v>10195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9643</v>
      </c>
      <c r="H2116" s="483" t="s">
        <v>10196</v>
      </c>
    </row>
    <row r="2117" spans="1:8">
      <c r="E2117" s="329">
        <v>70</v>
      </c>
      <c r="F2117" s="329">
        <v>4516</v>
      </c>
      <c r="G2117" s="483" t="s">
        <v>9643</v>
      </c>
      <c r="H2117" s="483" t="s">
        <v>10196</v>
      </c>
    </row>
    <row r="2118" spans="1:8">
      <c r="E2118" s="329">
        <v>20</v>
      </c>
      <c r="F2118" s="329">
        <v>4496</v>
      </c>
      <c r="G2118" s="483" t="s">
        <v>9643</v>
      </c>
      <c r="H2118" s="483" t="s">
        <v>10196</v>
      </c>
    </row>
    <row r="2119" spans="1:8">
      <c r="E2119" s="329">
        <v>32</v>
      </c>
      <c r="F2119" s="329">
        <v>4464</v>
      </c>
      <c r="G2119" s="483" t="s">
        <v>9643</v>
      </c>
      <c r="H2119" s="483" t="s">
        <v>10197</v>
      </c>
    </row>
    <row r="2120" spans="1:8">
      <c r="E2120" s="329">
        <v>43</v>
      </c>
      <c r="F2120" s="329">
        <v>4421</v>
      </c>
      <c r="G2120" s="483" t="s">
        <v>9679</v>
      </c>
      <c r="H2120" s="483" t="s">
        <v>10198</v>
      </c>
    </row>
    <row r="2121" spans="1:8">
      <c r="E2121" s="484"/>
      <c r="F2121" s="484"/>
      <c r="G2121" s="484"/>
      <c r="H2121" s="484"/>
    </row>
    <row r="2122" spans="1:8">
      <c r="A2122" s="483" t="s">
        <v>10199</v>
      </c>
    </row>
    <row r="2123" spans="1:8">
      <c r="C2123" s="483">
        <v>17000</v>
      </c>
      <c r="H2123" s="483" t="s">
        <v>10200</v>
      </c>
    </row>
    <row r="2125" spans="1:8">
      <c r="A2125" s="483" t="s">
        <v>10201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9643</v>
      </c>
      <c r="H2126" s="483" t="s">
        <v>10202</v>
      </c>
    </row>
    <row r="2127" spans="1:8">
      <c r="E2127" s="329">
        <v>90</v>
      </c>
      <c r="F2127" s="329">
        <v>4261</v>
      </c>
      <c r="G2127" s="483" t="s">
        <v>9643</v>
      </c>
      <c r="H2127" s="483" t="s">
        <v>10203</v>
      </c>
    </row>
    <row r="2128" spans="1:8">
      <c r="E2128" s="329">
        <v>20</v>
      </c>
      <c r="F2128" s="329">
        <v>4241</v>
      </c>
      <c r="G2128" s="483" t="s">
        <v>9643</v>
      </c>
      <c r="H2128" s="483" t="s">
        <v>10204</v>
      </c>
    </row>
    <row r="2130" spans="1:8">
      <c r="A2130" s="483" t="s">
        <v>10205</v>
      </c>
      <c r="E2130" s="484"/>
      <c r="F2130" s="484"/>
      <c r="G2130" s="484"/>
    </row>
    <row r="2131" spans="1:8">
      <c r="C2131" s="483">
        <v>22827</v>
      </c>
      <c r="H2131" s="483" t="s">
        <v>10206</v>
      </c>
    </row>
    <row r="2132" spans="1:8">
      <c r="C2132" s="483">
        <v>25500</v>
      </c>
      <c r="H2132" s="483" t="s">
        <v>10207</v>
      </c>
    </row>
    <row r="2133" spans="1:8">
      <c r="C2133" s="483">
        <v>63248</v>
      </c>
      <c r="H2133" s="483" t="s">
        <v>10208</v>
      </c>
    </row>
    <row r="2134" spans="1:8">
      <c r="E2134" s="329">
        <v>20</v>
      </c>
      <c r="F2134" s="329">
        <v>4221</v>
      </c>
      <c r="G2134" s="483" t="s">
        <v>9643</v>
      </c>
      <c r="H2134" s="483" t="s">
        <v>10204</v>
      </c>
    </row>
    <row r="2135" spans="1:8">
      <c r="E2135" s="329">
        <v>95</v>
      </c>
      <c r="F2135" s="329">
        <v>4126</v>
      </c>
      <c r="G2135" s="483" t="s">
        <v>9643</v>
      </c>
      <c r="H2135" s="483" t="s">
        <v>10209</v>
      </c>
    </row>
    <row r="2136" spans="1:8">
      <c r="E2136" s="329">
        <v>70</v>
      </c>
      <c r="F2136" s="329">
        <v>4056</v>
      </c>
      <c r="G2136" s="483" t="s">
        <v>9643</v>
      </c>
      <c r="H2136" s="483" t="s">
        <v>10209</v>
      </c>
    </row>
    <row r="2137" spans="1:8">
      <c r="E2137" s="329">
        <v>20</v>
      </c>
      <c r="F2137" s="329">
        <v>4036</v>
      </c>
      <c r="G2137" s="483" t="s">
        <v>9643</v>
      </c>
      <c r="H2137" s="483" t="s">
        <v>10210</v>
      </c>
    </row>
    <row r="2139" spans="1:8">
      <c r="A2139" s="483" t="s">
        <v>10211</v>
      </c>
      <c r="E2139" s="484"/>
      <c r="F2139" s="484"/>
      <c r="G2139" s="484"/>
    </row>
    <row r="2140" spans="1:8">
      <c r="C2140" s="483">
        <v>28287</v>
      </c>
      <c r="H2140" s="483" t="s">
        <v>10212</v>
      </c>
    </row>
    <row r="2141" spans="1:8">
      <c r="E2141" s="484"/>
      <c r="F2141" s="484"/>
      <c r="G2141" s="484"/>
      <c r="H2141" s="484"/>
    </row>
    <row r="2142" spans="1:8" s="499" customFormat="1">
      <c r="A2142" s="499" t="s">
        <v>10213</v>
      </c>
    </row>
    <row r="2143" spans="1:8">
      <c r="E2143" s="483">
        <v>35</v>
      </c>
      <c r="F2143" s="483">
        <v>4001</v>
      </c>
      <c r="G2143" s="483" t="s">
        <v>9662</v>
      </c>
      <c r="H2143" s="483" t="s">
        <v>10214</v>
      </c>
    </row>
    <row r="2144" spans="1:8">
      <c r="E2144" s="484"/>
      <c r="F2144" s="484"/>
      <c r="G2144" s="484"/>
      <c r="H2144" s="484"/>
    </row>
    <row r="2145" spans="1:8" s="499" customFormat="1">
      <c r="A2145" s="499" t="s">
        <v>10215</v>
      </c>
    </row>
    <row r="2146" spans="1:8">
      <c r="E2146" s="483">
        <v>100</v>
      </c>
      <c r="F2146" s="483">
        <v>3901</v>
      </c>
      <c r="G2146" s="483" t="s">
        <v>9662</v>
      </c>
      <c r="H2146" s="483" t="s">
        <v>10216</v>
      </c>
    </row>
    <row r="2148" spans="1:8">
      <c r="A2148" s="483" t="s">
        <v>10217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9679</v>
      </c>
      <c r="H2149" s="483" t="s">
        <v>10218</v>
      </c>
    </row>
    <row r="2150" spans="1:8">
      <c r="E2150" s="484"/>
      <c r="F2150" s="484"/>
      <c r="G2150" s="484"/>
      <c r="H2150" s="484"/>
    </row>
    <row r="2151" spans="1:8" s="499" customFormat="1">
      <c r="A2151" s="499" t="s">
        <v>10219</v>
      </c>
    </row>
    <row r="2152" spans="1:8">
      <c r="E2152" s="483">
        <v>60</v>
      </c>
      <c r="F2152" s="483">
        <v>3731</v>
      </c>
      <c r="G2152" s="483" t="s">
        <v>9662</v>
      </c>
      <c r="H2152" s="483" t="s">
        <v>10220</v>
      </c>
    </row>
    <row r="2154" spans="1:8">
      <c r="A2154" s="483" t="s">
        <v>10221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9643</v>
      </c>
      <c r="H2155" s="483" t="s">
        <v>10222</v>
      </c>
    </row>
    <row r="2156" spans="1:8">
      <c r="E2156" s="329">
        <v>140</v>
      </c>
      <c r="F2156" s="329">
        <v>3461</v>
      </c>
      <c r="G2156" s="483" t="s">
        <v>9643</v>
      </c>
      <c r="H2156" s="483" t="s">
        <v>10222</v>
      </c>
    </row>
    <row r="2158" spans="1:8">
      <c r="A2158" s="483" t="s">
        <v>10223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9691</v>
      </c>
      <c r="H2159" s="483" t="s">
        <v>10224</v>
      </c>
    </row>
    <row r="2160" spans="1:8">
      <c r="C2160" s="483">
        <v>20030</v>
      </c>
      <c r="E2160" s="484"/>
      <c r="F2160" s="484"/>
      <c r="G2160" s="484"/>
      <c r="H2160" s="329" t="s">
        <v>10225</v>
      </c>
    </row>
    <row r="2161" spans="1:8">
      <c r="E2161" s="484"/>
      <c r="F2161" s="484"/>
      <c r="G2161" s="484"/>
      <c r="H2161" s="329"/>
    </row>
    <row r="2162" spans="1:8">
      <c r="A2162" s="483" t="s">
        <v>10226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9555</v>
      </c>
    </row>
    <row r="2164" spans="1:8">
      <c r="E2164" s="484"/>
      <c r="F2164" s="484"/>
      <c r="G2164" s="484"/>
      <c r="H2164" s="329"/>
    </row>
    <row r="2165" spans="1:8">
      <c r="A2165" s="483" t="s">
        <v>10227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9650</v>
      </c>
      <c r="H2166" s="483" t="s">
        <v>10228</v>
      </c>
    </row>
    <row r="2167" spans="1:8">
      <c r="E2167" s="484"/>
      <c r="F2167" s="484"/>
      <c r="G2167" s="484"/>
      <c r="H2167" s="329"/>
    </row>
    <row r="2168" spans="1:8">
      <c r="A2168" s="483" t="s">
        <v>10229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9643</v>
      </c>
      <c r="H2169" s="483" t="s">
        <v>10230</v>
      </c>
    </row>
    <row r="2170" spans="1:8">
      <c r="E2170" s="329">
        <v>18</v>
      </c>
      <c r="F2170" s="329">
        <v>6943</v>
      </c>
      <c r="G2170" s="483" t="s">
        <v>9632</v>
      </c>
      <c r="H2170" s="483" t="s">
        <v>10231</v>
      </c>
    </row>
    <row r="2171" spans="1:8">
      <c r="E2171" s="484"/>
      <c r="F2171" s="484"/>
      <c r="G2171" s="484"/>
      <c r="H2171" s="484"/>
    </row>
    <row r="2172" spans="1:8">
      <c r="A2172" s="483" t="s">
        <v>10232</v>
      </c>
    </row>
    <row r="2173" spans="1:8">
      <c r="C2173" s="483">
        <v>17000</v>
      </c>
      <c r="H2173" s="483" t="s">
        <v>10233</v>
      </c>
    </row>
    <row r="2175" spans="1:8">
      <c r="A2175" s="483" t="s">
        <v>10234</v>
      </c>
      <c r="E2175" s="484"/>
      <c r="F2175" s="484"/>
      <c r="G2175" s="484"/>
    </row>
    <row r="2176" spans="1:8">
      <c r="C2176" s="483">
        <v>42011</v>
      </c>
      <c r="H2176" s="483" t="s">
        <v>10235</v>
      </c>
    </row>
    <row r="2177" spans="1:8">
      <c r="H2177" s="489"/>
    </row>
    <row r="2178" spans="1:8">
      <c r="A2178" s="483" t="s">
        <v>10236</v>
      </c>
      <c r="E2178" s="484"/>
      <c r="F2178" s="484"/>
      <c r="G2178" s="484"/>
    </row>
    <row r="2179" spans="1:8">
      <c r="C2179" s="483">
        <v>22827</v>
      </c>
      <c r="H2179" s="483" t="s">
        <v>10237</v>
      </c>
    </row>
    <row r="2180" spans="1:8">
      <c r="C2180" s="483">
        <v>63248</v>
      </c>
      <c r="H2180" s="483" t="s">
        <v>10238</v>
      </c>
    </row>
    <row r="2181" spans="1:8">
      <c r="C2181" s="483">
        <v>20500</v>
      </c>
      <c r="H2181" s="483" t="s">
        <v>10239</v>
      </c>
    </row>
    <row r="2182" spans="1:8">
      <c r="C2182" s="483">
        <v>14363</v>
      </c>
      <c r="H2182" s="483" t="s">
        <v>10240</v>
      </c>
    </row>
    <row r="2184" spans="1:8">
      <c r="A2184" s="483" t="s">
        <v>10241</v>
      </c>
    </row>
    <row r="2185" spans="1:8">
      <c r="C2185" s="483">
        <v>11035</v>
      </c>
      <c r="H2185" s="483" t="s">
        <v>10242</v>
      </c>
    </row>
    <row r="2187" spans="1:8">
      <c r="A2187" s="483" t="s">
        <v>10243</v>
      </c>
    </row>
    <row r="2188" spans="1:8">
      <c r="E2188" s="329">
        <v>50</v>
      </c>
      <c r="F2188" s="329">
        <v>6853</v>
      </c>
      <c r="G2188" s="483" t="s">
        <v>9643</v>
      </c>
      <c r="H2188" s="329" t="s">
        <v>10244</v>
      </c>
    </row>
    <row r="2189" spans="1:8">
      <c r="E2189" s="329">
        <v>45</v>
      </c>
      <c r="F2189" s="329">
        <v>6848</v>
      </c>
      <c r="G2189" s="483" t="s">
        <v>9679</v>
      </c>
      <c r="H2189" s="329" t="s">
        <v>10245</v>
      </c>
    </row>
    <row r="2191" spans="1:8">
      <c r="A2191" s="483" t="s">
        <v>10246</v>
      </c>
    </row>
    <row r="2192" spans="1:8">
      <c r="E2192" s="329">
        <v>30</v>
      </c>
      <c r="F2192" s="329">
        <v>6818</v>
      </c>
      <c r="G2192" s="483" t="s">
        <v>9643</v>
      </c>
      <c r="H2192" s="329" t="s">
        <v>10247</v>
      </c>
    </row>
    <row r="2193" spans="1:8">
      <c r="E2193" s="484"/>
      <c r="F2193" s="484"/>
      <c r="G2193" s="484"/>
      <c r="H2193" s="484"/>
    </row>
    <row r="2194" spans="1:8">
      <c r="A2194" s="483" t="s">
        <v>10248</v>
      </c>
    </row>
    <row r="2195" spans="1:8">
      <c r="E2195" s="329">
        <v>220</v>
      </c>
      <c r="F2195" s="329">
        <v>6598</v>
      </c>
      <c r="G2195" s="329" t="s">
        <v>9656</v>
      </c>
      <c r="H2195" s="483" t="s">
        <v>10194</v>
      </c>
    </row>
    <row r="2196" spans="1:8">
      <c r="E2196" s="483">
        <v>1205</v>
      </c>
      <c r="F2196" s="483">
        <v>5393</v>
      </c>
      <c r="G2196" s="483" t="s">
        <v>9650</v>
      </c>
      <c r="H2196" s="483" t="s">
        <v>10249</v>
      </c>
    </row>
    <row r="2197" spans="1:8">
      <c r="E2197" s="329">
        <v>84</v>
      </c>
      <c r="F2197" s="329">
        <v>5309</v>
      </c>
      <c r="G2197" s="483" t="s">
        <v>9679</v>
      </c>
      <c r="H2197" s="329" t="s">
        <v>10250</v>
      </c>
    </row>
    <row r="2198" spans="1:8">
      <c r="E2198" s="329">
        <v>90</v>
      </c>
      <c r="F2198" s="329">
        <v>5219</v>
      </c>
      <c r="G2198" s="483" t="s">
        <v>9679</v>
      </c>
      <c r="H2198" s="329" t="s">
        <v>10251</v>
      </c>
    </row>
    <row r="2199" spans="1:8">
      <c r="E2199" s="484"/>
      <c r="F2199" s="484"/>
      <c r="G2199" s="484"/>
      <c r="H2199" s="484"/>
    </row>
    <row r="2200" spans="1:8">
      <c r="A2200" s="483" t="s">
        <v>10252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9632</v>
      </c>
      <c r="H2201" s="483" t="s">
        <v>10253</v>
      </c>
    </row>
    <row r="2202" spans="1:8">
      <c r="E2202" s="483">
        <v>119</v>
      </c>
      <c r="F2202" s="329">
        <v>4956</v>
      </c>
      <c r="G2202" s="483" t="s">
        <v>9632</v>
      </c>
      <c r="H2202" s="483" t="s">
        <v>9845</v>
      </c>
    </row>
    <row r="2203" spans="1:8">
      <c r="E2203" s="484"/>
      <c r="F2203" s="484"/>
      <c r="G2203" s="484"/>
      <c r="H2203" s="484"/>
    </row>
    <row r="2204" spans="1:8">
      <c r="A2204" s="483" t="s">
        <v>10254</v>
      </c>
    </row>
    <row r="2205" spans="1:8">
      <c r="C2205" s="483">
        <v>17000</v>
      </c>
      <c r="H2205" s="483" t="s">
        <v>10255</v>
      </c>
    </row>
    <row r="2206" spans="1:8">
      <c r="C2206" s="483">
        <v>14430</v>
      </c>
      <c r="H2206" s="483" t="s">
        <v>10256</v>
      </c>
    </row>
    <row r="2207" spans="1:8">
      <c r="E2207" s="329">
        <v>25</v>
      </c>
      <c r="F2207" s="329">
        <v>4931</v>
      </c>
      <c r="G2207" s="483" t="s">
        <v>9691</v>
      </c>
      <c r="H2207" s="483" t="s">
        <v>10257</v>
      </c>
    </row>
    <row r="2209" spans="1:8">
      <c r="A2209" s="483" t="s">
        <v>10258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9643</v>
      </c>
      <c r="H2210" s="483" t="s">
        <v>10259</v>
      </c>
    </row>
    <row r="2211" spans="1:8">
      <c r="E2211" s="329">
        <v>350</v>
      </c>
      <c r="F2211" s="329">
        <v>4216</v>
      </c>
      <c r="G2211" s="483" t="s">
        <v>9643</v>
      </c>
      <c r="H2211" s="483" t="s">
        <v>10259</v>
      </c>
    </row>
    <row r="2212" spans="1:8">
      <c r="H2212" s="489"/>
    </row>
    <row r="2213" spans="1:8">
      <c r="A2213" s="483" t="s">
        <v>10260</v>
      </c>
      <c r="E2213" s="484"/>
      <c r="F2213" s="484"/>
      <c r="G2213" s="484"/>
    </row>
    <row r="2214" spans="1:8">
      <c r="C2214" s="483">
        <v>22827</v>
      </c>
      <c r="H2214" s="483" t="s">
        <v>10261</v>
      </c>
    </row>
    <row r="2215" spans="1:8">
      <c r="C2215" s="483">
        <v>63248</v>
      </c>
      <c r="H2215" s="483" t="s">
        <v>10262</v>
      </c>
    </row>
    <row r="2216" spans="1:8">
      <c r="E2216" s="484"/>
      <c r="F2216" s="484"/>
      <c r="G2216" s="484"/>
      <c r="H2216" s="484"/>
    </row>
    <row r="2217" spans="1:8">
      <c r="A2217" s="483" t="s">
        <v>10263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9632</v>
      </c>
      <c r="H2218" s="483" t="s">
        <v>10264</v>
      </c>
    </row>
    <row r="2219" spans="1:8">
      <c r="E2219" s="483">
        <v>25</v>
      </c>
      <c r="F2219" s="483">
        <v>4092</v>
      </c>
      <c r="G2219" s="483" t="s">
        <v>9662</v>
      </c>
      <c r="H2219" s="483" t="s">
        <v>10265</v>
      </c>
    </row>
    <row r="2220" spans="1:8">
      <c r="E2220" s="484"/>
      <c r="F2220" s="484"/>
      <c r="G2220" s="484"/>
      <c r="H2220" s="484"/>
    </row>
    <row r="2221" spans="1:8">
      <c r="A2221" s="483" t="s">
        <v>10266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9691</v>
      </c>
      <c r="H2222" s="483" t="s">
        <v>10267</v>
      </c>
    </row>
    <row r="2223" spans="1:8">
      <c r="E2223" s="329">
        <v>24</v>
      </c>
      <c r="F2223" s="329">
        <v>3912</v>
      </c>
      <c r="G2223" s="483" t="s">
        <v>9691</v>
      </c>
      <c r="H2223" s="483" t="s">
        <v>9972</v>
      </c>
    </row>
    <row r="2224" spans="1:8">
      <c r="E2224" s="484"/>
      <c r="F2224" s="484"/>
      <c r="G2224" s="484"/>
      <c r="H2224" s="484"/>
    </row>
    <row r="2225" spans="1:8" s="499" customFormat="1">
      <c r="A2225" s="499" t="s">
        <v>10268</v>
      </c>
    </row>
    <row r="2226" spans="1:8">
      <c r="E2226" s="483">
        <v>75</v>
      </c>
      <c r="F2226" s="483">
        <v>3837</v>
      </c>
      <c r="G2226" s="483" t="s">
        <v>9662</v>
      </c>
      <c r="H2226" s="483" t="s">
        <v>10269</v>
      </c>
    </row>
    <row r="2227" spans="1:8">
      <c r="E2227" s="484"/>
      <c r="F2227" s="484"/>
      <c r="G2227" s="484"/>
      <c r="H2227" s="484"/>
    </row>
    <row r="2228" spans="1:8" s="499" customFormat="1">
      <c r="A2228" s="499" t="s">
        <v>10270</v>
      </c>
    </row>
    <row r="2229" spans="1:8">
      <c r="E2229" s="483">
        <v>65</v>
      </c>
      <c r="F2229" s="483">
        <v>3772</v>
      </c>
      <c r="G2229" s="483" t="s">
        <v>9662</v>
      </c>
      <c r="H2229" s="483" t="s">
        <v>10271</v>
      </c>
    </row>
    <row r="2230" spans="1:8">
      <c r="E2230" s="329">
        <v>78</v>
      </c>
      <c r="F2230" s="329">
        <v>3694</v>
      </c>
      <c r="G2230" s="483" t="s">
        <v>9691</v>
      </c>
      <c r="H2230" s="483" t="s">
        <v>10267</v>
      </c>
    </row>
    <row r="2231" spans="1:8">
      <c r="E2231" s="484"/>
      <c r="F2231" s="484"/>
      <c r="G2231" s="484"/>
      <c r="H2231" s="484"/>
    </row>
    <row r="2232" spans="1:8" s="499" customFormat="1">
      <c r="A2232" s="499" t="s">
        <v>10272</v>
      </c>
    </row>
    <row r="2233" spans="1:8">
      <c r="C2233" s="483">
        <v>50000</v>
      </c>
      <c r="E2233" s="329"/>
      <c r="F2233" s="329"/>
      <c r="H2233" s="483" t="s">
        <v>10273</v>
      </c>
    </row>
    <row r="2234" spans="1:8">
      <c r="E2234" s="484"/>
      <c r="F2234" s="484"/>
      <c r="G2234" s="484"/>
      <c r="H2234" s="484"/>
    </row>
    <row r="2235" spans="1:8">
      <c r="A2235" s="483" t="s">
        <v>10274</v>
      </c>
    </row>
    <row r="2236" spans="1:8">
      <c r="E2236" s="483">
        <v>1205</v>
      </c>
      <c r="F2236" s="483">
        <v>2489</v>
      </c>
      <c r="G2236" s="483" t="s">
        <v>9650</v>
      </c>
      <c r="H2236" s="483" t="s">
        <v>10275</v>
      </c>
    </row>
    <row r="2237" spans="1:8">
      <c r="E2237" s="484"/>
      <c r="F2237" s="484"/>
      <c r="G2237" s="484"/>
      <c r="H2237" s="329"/>
    </row>
    <row r="2238" spans="1:8">
      <c r="A2238" s="483" t="s">
        <v>10276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9643</v>
      </c>
      <c r="H2239" s="483" t="s">
        <v>10230</v>
      </c>
    </row>
    <row r="2240" spans="1:8">
      <c r="E2240" s="329">
        <v>18</v>
      </c>
      <c r="F2240" s="329">
        <v>2439</v>
      </c>
      <c r="G2240" s="483" t="s">
        <v>9632</v>
      </c>
      <c r="H2240" s="483" t="s">
        <v>10277</v>
      </c>
    </row>
    <row r="2241" spans="1:8">
      <c r="E2241" s="484"/>
      <c r="F2241" s="484"/>
      <c r="G2241" s="484"/>
      <c r="H2241" s="484"/>
    </row>
    <row r="2242" spans="1:8">
      <c r="A2242" s="483" t="s">
        <v>10278</v>
      </c>
    </row>
    <row r="2243" spans="1:8">
      <c r="C2243" s="483">
        <v>17000</v>
      </c>
      <c r="H2243" s="483" t="s">
        <v>10279</v>
      </c>
    </row>
    <row r="2244" spans="1:8">
      <c r="H2244" s="489"/>
    </row>
    <row r="2245" spans="1:8">
      <c r="A2245" s="483" t="s">
        <v>10280</v>
      </c>
      <c r="E2245" s="484"/>
      <c r="F2245" s="484"/>
      <c r="G2245" s="484"/>
    </row>
    <row r="2246" spans="1:8">
      <c r="C2246" s="483">
        <v>22827</v>
      </c>
      <c r="H2246" s="483" t="s">
        <v>10281</v>
      </c>
    </row>
    <row r="2247" spans="1:8">
      <c r="C2247" s="483">
        <v>63248</v>
      </c>
      <c r="H2247" s="483" t="s">
        <v>10282</v>
      </c>
    </row>
    <row r="2248" spans="1:8">
      <c r="E2248" s="483">
        <v>280</v>
      </c>
      <c r="F2248" s="329">
        <v>2159</v>
      </c>
      <c r="G2248" s="483" t="s">
        <v>9632</v>
      </c>
      <c r="H2248" s="483" t="s">
        <v>10283</v>
      </c>
    </row>
    <row r="2250" spans="1:8">
      <c r="A2250" s="483" t="s">
        <v>10284</v>
      </c>
    </row>
    <row r="2251" spans="1:8">
      <c r="C2251" s="483">
        <v>19921</v>
      </c>
      <c r="H2251" s="483" t="s">
        <v>10285</v>
      </c>
    </row>
    <row r="2252" spans="1:8">
      <c r="C2252" s="483">
        <v>5000</v>
      </c>
      <c r="H2252" s="483" t="s">
        <v>9555</v>
      </c>
    </row>
    <row r="2253" spans="1:8">
      <c r="D2253" s="483">
        <v>5000</v>
      </c>
      <c r="F2253" s="329">
        <v>7159</v>
      </c>
      <c r="H2253" s="483" t="s">
        <v>9555</v>
      </c>
    </row>
    <row r="2254" spans="1:8">
      <c r="E2254" s="483">
        <v>500</v>
      </c>
      <c r="F2254" s="329">
        <v>6659</v>
      </c>
      <c r="G2254" s="483" t="s">
        <v>9662</v>
      </c>
      <c r="H2254" s="483" t="s">
        <v>10109</v>
      </c>
    </row>
    <row r="2255" spans="1:8">
      <c r="E2255" s="483">
        <v>125</v>
      </c>
      <c r="F2255" s="483">
        <v>6534</v>
      </c>
      <c r="G2255" s="483" t="s">
        <v>9662</v>
      </c>
      <c r="H2255" s="483" t="s">
        <v>10286</v>
      </c>
    </row>
    <row r="2256" spans="1:8">
      <c r="E2256" s="329"/>
      <c r="F2256" s="329"/>
      <c r="H2256" s="490"/>
    </row>
    <row r="2257" spans="1:8">
      <c r="A2257" s="483" t="s">
        <v>10287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10288</v>
      </c>
    </row>
    <row r="2259" spans="1:8">
      <c r="C2259" s="483">
        <v>14546</v>
      </c>
      <c r="E2259" s="484"/>
      <c r="F2259" s="484"/>
      <c r="G2259" s="484"/>
      <c r="H2259" s="329" t="s">
        <v>10289</v>
      </c>
    </row>
    <row r="2260" spans="1:8">
      <c r="E2260" s="484"/>
      <c r="F2260" s="484"/>
      <c r="G2260" s="484"/>
      <c r="H2260" s="484"/>
    </row>
    <row r="2261" spans="1:8">
      <c r="A2261" s="483" t="s">
        <v>10290</v>
      </c>
    </row>
    <row r="2262" spans="1:8">
      <c r="E2262" s="329">
        <v>230</v>
      </c>
      <c r="F2262" s="329">
        <v>6304</v>
      </c>
      <c r="G2262" s="329" t="s">
        <v>9656</v>
      </c>
      <c r="H2262" s="483" t="s">
        <v>10291</v>
      </c>
    </row>
    <row r="2263" spans="1:8">
      <c r="E2263" s="483">
        <v>1205</v>
      </c>
      <c r="F2263" s="483">
        <v>5099</v>
      </c>
      <c r="G2263" s="483" t="s">
        <v>9650</v>
      </c>
      <c r="H2263" s="483" t="s">
        <v>10292</v>
      </c>
    </row>
    <row r="2264" spans="1:8">
      <c r="E2264" s="483">
        <v>200</v>
      </c>
      <c r="F2264" s="483">
        <v>4899</v>
      </c>
      <c r="G2264" s="483" t="s">
        <v>9643</v>
      </c>
      <c r="H2264" s="483" t="s">
        <v>10117</v>
      </c>
    </row>
    <row r="2265" spans="1:8">
      <c r="E2265" s="484"/>
      <c r="F2265" s="484"/>
      <c r="G2265" s="484"/>
      <c r="H2265" s="484"/>
    </row>
    <row r="2266" spans="1:8">
      <c r="A2266" s="483" t="s">
        <v>10293</v>
      </c>
    </row>
    <row r="2267" spans="1:8">
      <c r="E2267" s="329">
        <v>57</v>
      </c>
      <c r="F2267" s="329">
        <v>4842</v>
      </c>
      <c r="G2267" s="483" t="s">
        <v>9679</v>
      </c>
      <c r="H2267" s="329" t="s">
        <v>10245</v>
      </c>
    </row>
    <row r="2268" spans="1:8">
      <c r="E2268" s="329">
        <v>220</v>
      </c>
      <c r="F2268" s="329">
        <v>4622</v>
      </c>
      <c r="G2268" s="483" t="s">
        <v>9679</v>
      </c>
      <c r="H2268" s="329" t="s">
        <v>10294</v>
      </c>
    </row>
    <row r="2269" spans="1:8">
      <c r="E2269" s="484"/>
      <c r="F2269" s="484"/>
      <c r="G2269" s="484"/>
      <c r="H2269" s="484"/>
    </row>
    <row r="2270" spans="1:8">
      <c r="A2270" s="483" t="s">
        <v>10295</v>
      </c>
    </row>
    <row r="2271" spans="1:8">
      <c r="C2271" s="483">
        <v>17000</v>
      </c>
      <c r="H2271" s="483" t="s">
        <v>10296</v>
      </c>
    </row>
    <row r="2272" spans="1:8">
      <c r="C2272" s="483">
        <v>21820</v>
      </c>
      <c r="H2272" s="483" t="s">
        <v>10297</v>
      </c>
    </row>
    <row r="2273" spans="1:8">
      <c r="E2273" s="484"/>
      <c r="F2273" s="484"/>
      <c r="G2273" s="484"/>
      <c r="H2273" s="484"/>
    </row>
    <row r="2274" spans="1:8">
      <c r="A2274" s="483" t="s">
        <v>10298</v>
      </c>
    </row>
    <row r="2275" spans="1:8">
      <c r="E2275" s="329">
        <v>190</v>
      </c>
      <c r="F2275" s="329">
        <v>4432</v>
      </c>
      <c r="G2275" s="483" t="s">
        <v>9691</v>
      </c>
      <c r="H2275" s="483" t="s">
        <v>10267</v>
      </c>
    </row>
    <row r="2276" spans="1:8">
      <c r="E2276" s="484"/>
      <c r="F2276" s="484"/>
      <c r="G2276" s="484"/>
      <c r="H2276" s="484"/>
    </row>
    <row r="2277" spans="1:8">
      <c r="A2277" s="483" t="s">
        <v>10299</v>
      </c>
    </row>
    <row r="2278" spans="1:8">
      <c r="E2278" s="329">
        <v>378</v>
      </c>
      <c r="F2278" s="329">
        <v>4054</v>
      </c>
      <c r="G2278" s="490" t="s">
        <v>9741</v>
      </c>
      <c r="H2278" s="483" t="s">
        <v>10300</v>
      </c>
    </row>
    <row r="2279" spans="1:8">
      <c r="E2279" s="484"/>
      <c r="F2279" s="484"/>
      <c r="G2279" s="484"/>
      <c r="H2279" s="484"/>
    </row>
    <row r="2280" spans="1:8">
      <c r="A2280" s="483" t="s">
        <v>10301</v>
      </c>
    </row>
    <row r="2281" spans="1:8">
      <c r="E2281" s="483">
        <v>5</v>
      </c>
      <c r="F2281" s="483">
        <v>4049</v>
      </c>
      <c r="G2281" s="483" t="s">
        <v>9662</v>
      </c>
      <c r="H2281" s="483" t="s">
        <v>10302</v>
      </c>
    </row>
    <row r="2283" spans="1:8">
      <c r="A2283" s="483" t="s">
        <v>10303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9643</v>
      </c>
      <c r="H2284" s="483" t="s">
        <v>10113</v>
      </c>
    </row>
    <row r="2285" spans="1:8">
      <c r="E2285" s="329">
        <v>300</v>
      </c>
      <c r="F2285" s="329">
        <v>3199</v>
      </c>
      <c r="G2285" s="483" t="s">
        <v>9643</v>
      </c>
      <c r="H2285" s="483" t="s">
        <v>10113</v>
      </c>
    </row>
    <row r="2286" spans="1:8">
      <c r="E2286" s="484"/>
      <c r="F2286" s="484"/>
      <c r="G2286" s="484"/>
      <c r="H2286" s="484"/>
    </row>
    <row r="2287" spans="1:8">
      <c r="A2287" s="483" t="s">
        <v>10304</v>
      </c>
    </row>
    <row r="2288" spans="1:8">
      <c r="E2288" s="483">
        <v>74</v>
      </c>
      <c r="F2288" s="483">
        <v>3125</v>
      </c>
      <c r="G2288" s="483" t="s">
        <v>9662</v>
      </c>
      <c r="H2288" s="483" t="s">
        <v>10305</v>
      </c>
    </row>
    <row r="2289" spans="1:8">
      <c r="E2289" s="484"/>
      <c r="F2289" s="484"/>
      <c r="G2289" s="484"/>
      <c r="H2289" s="484"/>
    </row>
    <row r="2290" spans="1:8">
      <c r="A2290" s="483" t="s">
        <v>10306</v>
      </c>
    </row>
    <row r="2291" spans="1:8">
      <c r="E2291" s="483">
        <v>1205</v>
      </c>
      <c r="F2291" s="483">
        <v>1920</v>
      </c>
      <c r="G2291" s="483" t="s">
        <v>9650</v>
      </c>
      <c r="H2291" s="483" t="s">
        <v>10307</v>
      </c>
    </row>
    <row r="2292" spans="1:8">
      <c r="E2292" s="329">
        <v>330</v>
      </c>
      <c r="F2292" s="329">
        <v>1590</v>
      </c>
      <c r="G2292" s="483" t="s">
        <v>9679</v>
      </c>
      <c r="H2292" s="329" t="s">
        <v>10308</v>
      </c>
    </row>
    <row r="2293" spans="1:8">
      <c r="E2293" s="484"/>
      <c r="F2293" s="484"/>
      <c r="G2293" s="484"/>
      <c r="H2293" s="484"/>
    </row>
    <row r="2294" spans="1:8">
      <c r="A2294" s="483" t="s">
        <v>10309</v>
      </c>
    </row>
    <row r="2295" spans="1:8">
      <c r="E2295" s="329">
        <v>18</v>
      </c>
      <c r="F2295" s="329">
        <v>1572</v>
      </c>
      <c r="G2295" s="483" t="s">
        <v>9632</v>
      </c>
      <c r="H2295" s="483" t="s">
        <v>10310</v>
      </c>
    </row>
    <row r="2296" spans="1:8">
      <c r="E2296" s="484"/>
      <c r="F2296" s="484"/>
      <c r="G2296" s="484"/>
      <c r="H2296" s="484"/>
    </row>
    <row r="2297" spans="1:8">
      <c r="A2297" s="483" t="s">
        <v>10311</v>
      </c>
    </row>
    <row r="2298" spans="1:8">
      <c r="C2298" s="483">
        <v>17000</v>
      </c>
      <c r="H2298" s="483" t="s">
        <v>10312</v>
      </c>
    </row>
    <row r="2299" spans="1:8">
      <c r="C2299" s="483">
        <v>6600</v>
      </c>
      <c r="H2299" s="483" t="s">
        <v>9555</v>
      </c>
    </row>
    <row r="2300" spans="1:8">
      <c r="D2300" s="483">
        <v>6600</v>
      </c>
      <c r="F2300" s="329">
        <v>8172</v>
      </c>
      <c r="H2300" s="483" t="s">
        <v>9555</v>
      </c>
    </row>
    <row r="2301" spans="1:8">
      <c r="E2301" s="329">
        <v>1600</v>
      </c>
      <c r="F2301" s="329">
        <v>6572</v>
      </c>
      <c r="G2301" s="490" t="s">
        <v>9741</v>
      </c>
      <c r="H2301" s="483" t="s">
        <v>10313</v>
      </c>
    </row>
    <row r="2302" spans="1:8">
      <c r="E2302" s="484"/>
      <c r="F2302" s="484"/>
      <c r="G2302" s="484"/>
      <c r="H2302" s="484"/>
    </row>
    <row r="2303" spans="1:8">
      <c r="A2303" s="483" t="s">
        <v>10314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9632</v>
      </c>
      <c r="H2304" s="483" t="s">
        <v>10315</v>
      </c>
    </row>
    <row r="2305" spans="1:8">
      <c r="C2305" s="483">
        <v>22827</v>
      </c>
      <c r="H2305" s="483" t="s">
        <v>10316</v>
      </c>
    </row>
    <row r="2306" spans="1:8">
      <c r="C2306" s="483">
        <v>63248</v>
      </c>
      <c r="H2306" s="483" t="s">
        <v>10317</v>
      </c>
    </row>
    <row r="2307" spans="1:8">
      <c r="C2307" s="483">
        <v>15938</v>
      </c>
      <c r="H2307" s="483" t="s">
        <v>10318</v>
      </c>
    </row>
    <row r="2309" spans="1:8">
      <c r="A2309" s="483" t="s">
        <v>10319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9643</v>
      </c>
      <c r="H2310" s="483" t="s">
        <v>10320</v>
      </c>
    </row>
    <row r="2311" spans="1:8">
      <c r="E2311" s="329">
        <v>250</v>
      </c>
      <c r="F2311" s="329">
        <v>5927</v>
      </c>
      <c r="G2311" s="483" t="s">
        <v>9643</v>
      </c>
      <c r="H2311" s="483" t="s">
        <v>10320</v>
      </c>
    </row>
    <row r="2312" spans="1:8">
      <c r="E2312" s="484"/>
      <c r="F2312" s="484"/>
      <c r="G2312" s="484"/>
      <c r="H2312" s="484"/>
    </row>
    <row r="2314" spans="1:8">
      <c r="A2314" s="483" t="s">
        <v>10321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9643</v>
      </c>
      <c r="H2315" s="483" t="s">
        <v>10322</v>
      </c>
    </row>
    <row r="2316" spans="1:8">
      <c r="E2316" s="329">
        <v>245</v>
      </c>
      <c r="F2316" s="329">
        <v>5462</v>
      </c>
      <c r="G2316" s="483" t="s">
        <v>9643</v>
      </c>
      <c r="H2316" s="483" t="s">
        <v>10322</v>
      </c>
    </row>
    <row r="2317" spans="1:8">
      <c r="E2317" s="484"/>
      <c r="F2317" s="484"/>
      <c r="G2317" s="484"/>
      <c r="H2317" s="484"/>
    </row>
    <row r="2318" spans="1:8">
      <c r="A2318" s="483" t="s">
        <v>10323</v>
      </c>
    </row>
    <row r="2319" spans="1:8">
      <c r="E2319" s="483">
        <v>5</v>
      </c>
      <c r="F2319" s="483">
        <v>5457</v>
      </c>
      <c r="G2319" s="483" t="s">
        <v>9662</v>
      </c>
      <c r="H2319" s="483" t="s">
        <v>10324</v>
      </c>
    </row>
    <row r="2320" spans="1:8">
      <c r="E2320" s="329">
        <v>220</v>
      </c>
      <c r="F2320" s="329">
        <v>5237</v>
      </c>
      <c r="G2320" s="483" t="s">
        <v>9643</v>
      </c>
      <c r="H2320" s="483" t="s">
        <v>10322</v>
      </c>
    </row>
    <row r="2321" spans="1:8">
      <c r="E2321" s="329">
        <v>255</v>
      </c>
      <c r="F2321" s="329">
        <v>4982</v>
      </c>
      <c r="G2321" s="483" t="s">
        <v>9643</v>
      </c>
      <c r="H2321" s="483" t="s">
        <v>10322</v>
      </c>
    </row>
    <row r="2322" spans="1:8">
      <c r="E2322" s="484"/>
      <c r="F2322" s="484"/>
      <c r="G2322" s="484"/>
      <c r="H2322" s="484"/>
    </row>
    <row r="2323" spans="1:8">
      <c r="A2323" s="483" t="s">
        <v>10325</v>
      </c>
    </row>
    <row r="2324" spans="1:8">
      <c r="E2324" s="483">
        <v>25</v>
      </c>
      <c r="F2324" s="483">
        <v>4957</v>
      </c>
      <c r="G2324" s="483" t="s">
        <v>9662</v>
      </c>
      <c r="H2324" s="483" t="s">
        <v>10326</v>
      </c>
    </row>
    <row r="2325" spans="1:8">
      <c r="E2325" s="484"/>
      <c r="F2325" s="484"/>
      <c r="G2325" s="484"/>
      <c r="H2325" s="484"/>
    </row>
    <row r="2326" spans="1:8">
      <c r="A2326" s="483" t="s">
        <v>10327</v>
      </c>
    </row>
    <row r="2327" spans="1:8">
      <c r="E2327" s="483">
        <v>1205</v>
      </c>
      <c r="F2327" s="483">
        <v>3752</v>
      </c>
      <c r="G2327" s="483" t="s">
        <v>9650</v>
      </c>
      <c r="H2327" s="483" t="s">
        <v>10328</v>
      </c>
    </row>
    <row r="2328" spans="1:8">
      <c r="E2328" s="484"/>
      <c r="F2328" s="484"/>
      <c r="G2328" s="484"/>
      <c r="H2328" s="484"/>
    </row>
    <row r="2329" spans="1:8">
      <c r="A2329" s="483" t="s">
        <v>10329</v>
      </c>
    </row>
    <row r="2330" spans="1:8">
      <c r="E2330" s="329">
        <v>230</v>
      </c>
      <c r="F2330" s="329">
        <v>3522</v>
      </c>
      <c r="G2330" s="329" t="s">
        <v>9656</v>
      </c>
      <c r="H2330" s="483" t="s">
        <v>10330</v>
      </c>
    </row>
    <row r="2331" spans="1:8">
      <c r="E2331" s="484"/>
      <c r="F2331" s="484"/>
      <c r="G2331" s="484"/>
      <c r="H2331" s="484"/>
    </row>
    <row r="2332" spans="1:8">
      <c r="A2332" s="483" t="s">
        <v>10331</v>
      </c>
    </row>
    <row r="2333" spans="1:8">
      <c r="C2333" s="483">
        <v>17000</v>
      </c>
      <c r="H2333" s="483" t="s">
        <v>10332</v>
      </c>
    </row>
    <row r="2334" spans="1:8">
      <c r="C2334" s="483">
        <v>22818</v>
      </c>
      <c r="H2334" s="483" t="s">
        <v>10333</v>
      </c>
    </row>
    <row r="2335" spans="1:8">
      <c r="C2335" s="483">
        <v>63185</v>
      </c>
      <c r="H2335" s="483" t="s">
        <v>10334</v>
      </c>
    </row>
    <row r="2336" spans="1:8">
      <c r="C2336" s="483">
        <v>35000</v>
      </c>
      <c r="H2336" s="483" t="s">
        <v>10335</v>
      </c>
    </row>
    <row r="2337" spans="1:8">
      <c r="E2337" s="484"/>
      <c r="F2337" s="484"/>
      <c r="G2337" s="484"/>
    </row>
    <row r="2338" spans="1:8">
      <c r="A2338" s="483" t="s">
        <v>10336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9679</v>
      </c>
      <c r="H2339" s="483" t="s">
        <v>10048</v>
      </c>
    </row>
    <row r="2340" spans="1:8">
      <c r="E2340" s="329"/>
      <c r="F2340" s="329"/>
      <c r="H2340" s="490"/>
    </row>
    <row r="2341" spans="1:8">
      <c r="A2341" s="483" t="s">
        <v>10337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10289</v>
      </c>
    </row>
    <row r="2343" spans="1:8">
      <c r="E2343" s="329">
        <v>689</v>
      </c>
      <c r="F2343" s="329">
        <v>2803</v>
      </c>
      <c r="G2343" s="483" t="s">
        <v>9679</v>
      </c>
      <c r="H2343" s="329" t="s">
        <v>10338</v>
      </c>
    </row>
    <row r="2344" spans="1:8">
      <c r="E2344" s="483">
        <v>100</v>
      </c>
      <c r="F2344" s="483">
        <v>2703</v>
      </c>
      <c r="G2344" s="483" t="s">
        <v>9662</v>
      </c>
      <c r="H2344" s="483" t="s">
        <v>10339</v>
      </c>
    </row>
    <row r="2345" spans="1:8" ht="214.5">
      <c r="C2345" s="490" t="s">
        <v>10340</v>
      </c>
      <c r="H2345" s="489" t="s">
        <v>10341</v>
      </c>
    </row>
    <row r="2346" spans="1:8">
      <c r="C2346" s="490">
        <v>5598</v>
      </c>
      <c r="H2346" s="489"/>
    </row>
    <row r="2347" spans="1:8">
      <c r="E2347" s="490">
        <v>5598</v>
      </c>
      <c r="H2347" s="489" t="s">
        <v>10342</v>
      </c>
    </row>
    <row r="2348" spans="1:8">
      <c r="D2348" s="490">
        <v>5598</v>
      </c>
      <c r="H2348" s="489" t="s">
        <v>10343</v>
      </c>
    </row>
    <row r="2349" spans="1:8">
      <c r="E2349" s="329"/>
      <c r="F2349" s="329"/>
      <c r="H2349" s="490"/>
    </row>
    <row r="2350" spans="1:8">
      <c r="A2350" s="483" t="s">
        <v>10344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9882</v>
      </c>
      <c r="H2351" s="483" t="s">
        <v>9883</v>
      </c>
    </row>
    <row r="2352" spans="1:8">
      <c r="E2352" s="329"/>
      <c r="F2352" s="329"/>
      <c r="H2352" s="490"/>
    </row>
    <row r="2353" spans="1:8">
      <c r="A2353" s="483" t="s">
        <v>10345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9691</v>
      </c>
      <c r="H2354" s="483" t="s">
        <v>10346</v>
      </c>
    </row>
    <row r="2355" spans="1:8">
      <c r="E2355" s="329"/>
      <c r="F2355" s="329"/>
      <c r="H2355" s="490"/>
    </row>
    <row r="2356" spans="1:8">
      <c r="A2356" s="483" t="s">
        <v>10347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91" t="s">
        <v>10348</v>
      </c>
    </row>
    <row r="2358" spans="1:8">
      <c r="E2358" s="484"/>
      <c r="F2358" s="484"/>
      <c r="G2358" s="484"/>
      <c r="H2358" s="484"/>
    </row>
    <row r="2359" spans="1:8">
      <c r="A2359" s="483" t="s">
        <v>10349</v>
      </c>
    </row>
    <row r="2360" spans="1:8">
      <c r="E2360" s="483">
        <v>1205</v>
      </c>
      <c r="F2360" s="483">
        <v>1188</v>
      </c>
      <c r="G2360" s="483" t="s">
        <v>9650</v>
      </c>
      <c r="H2360" s="483" t="s">
        <v>10350</v>
      </c>
    </row>
    <row r="2361" spans="1:8">
      <c r="E2361" s="484"/>
      <c r="F2361" s="484"/>
      <c r="G2361" s="484"/>
      <c r="H2361" s="484"/>
    </row>
    <row r="2362" spans="1:8">
      <c r="A2362" s="483" t="s">
        <v>10351</v>
      </c>
    </row>
    <row r="2363" spans="1:8">
      <c r="C2363" s="483">
        <v>5000</v>
      </c>
      <c r="H2363" s="483" t="s">
        <v>9555</v>
      </c>
    </row>
    <row r="2364" spans="1:8">
      <c r="D2364" s="483">
        <v>5000</v>
      </c>
      <c r="F2364" s="329">
        <v>6188</v>
      </c>
      <c r="H2364" s="483" t="s">
        <v>9555</v>
      </c>
    </row>
    <row r="2365" spans="1:8">
      <c r="E2365" s="484"/>
      <c r="F2365" s="484"/>
      <c r="G2365" s="484"/>
      <c r="H2365" s="484"/>
    </row>
    <row r="2366" spans="1:8">
      <c r="A2366" s="483" t="s">
        <v>10352</v>
      </c>
    </row>
    <row r="2367" spans="1:8">
      <c r="C2367" s="483">
        <v>17000</v>
      </c>
      <c r="H2367" s="483" t="s">
        <v>10353</v>
      </c>
    </row>
    <row r="2368" spans="1:8">
      <c r="E2368" s="329"/>
      <c r="F2368" s="329"/>
      <c r="G2368" s="329"/>
    </row>
    <row r="2369" spans="1:8">
      <c r="A2369" s="483" t="s">
        <v>10354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9632</v>
      </c>
      <c r="H2370" s="483" t="s">
        <v>10355</v>
      </c>
    </row>
    <row r="2371" spans="1:8">
      <c r="E2371" s="329">
        <v>32</v>
      </c>
      <c r="F2371" s="329">
        <v>6138</v>
      </c>
      <c r="G2371" s="483" t="s">
        <v>9643</v>
      </c>
      <c r="H2371" s="483" t="s">
        <v>10356</v>
      </c>
    </row>
    <row r="2372" spans="1:8">
      <c r="C2372" s="483">
        <v>98564</v>
      </c>
      <c r="E2372" s="484"/>
      <c r="F2372" s="484"/>
      <c r="G2372" s="484"/>
      <c r="H2372" s="329" t="s">
        <v>10288</v>
      </c>
    </row>
    <row r="2373" spans="1:8">
      <c r="E2373" s="329"/>
      <c r="F2373" s="329"/>
      <c r="G2373" s="329"/>
    </row>
    <row r="2374" spans="1:8">
      <c r="A2374" s="483" t="s">
        <v>10357</v>
      </c>
      <c r="E2374" s="329"/>
      <c r="F2374" s="329"/>
      <c r="G2374" s="329"/>
    </row>
    <row r="2375" spans="1:8">
      <c r="C2375" s="483">
        <v>13715</v>
      </c>
      <c r="H2375" s="483" t="s">
        <v>10358</v>
      </c>
    </row>
    <row r="2376" spans="1:8">
      <c r="C2376" s="483">
        <v>25318</v>
      </c>
      <c r="H2376" s="483" t="s">
        <v>10359</v>
      </c>
    </row>
    <row r="2377" spans="1:8">
      <c r="C2377" s="483">
        <v>63185</v>
      </c>
      <c r="H2377" s="483" t="s">
        <v>10360</v>
      </c>
    </row>
    <row r="2378" spans="1:8">
      <c r="C2378" s="483">
        <v>12800</v>
      </c>
      <c r="H2378" s="483" t="s">
        <v>10361</v>
      </c>
    </row>
    <row r="2379" spans="1:8">
      <c r="E2379" s="484"/>
      <c r="F2379" s="484"/>
      <c r="G2379" s="484"/>
      <c r="H2379" s="484"/>
    </row>
    <row r="2380" spans="1:8">
      <c r="A2380" s="483" t="s">
        <v>10362</v>
      </c>
    </row>
    <row r="2381" spans="1:8">
      <c r="C2381" s="483">
        <v>30000</v>
      </c>
      <c r="E2381" s="329"/>
      <c r="F2381" s="329"/>
      <c r="G2381" s="490"/>
      <c r="H2381" s="483" t="s">
        <v>10363</v>
      </c>
    </row>
    <row r="2382" spans="1:8">
      <c r="E2382" s="329">
        <v>15</v>
      </c>
      <c r="F2382" s="329">
        <v>6123</v>
      </c>
      <c r="G2382" s="483" t="s">
        <v>9632</v>
      </c>
      <c r="H2382" s="483" t="s">
        <v>10364</v>
      </c>
    </row>
    <row r="2383" spans="1:8">
      <c r="E2383" s="329">
        <v>32</v>
      </c>
      <c r="F2383" s="329">
        <v>6091</v>
      </c>
      <c r="G2383" s="483" t="s">
        <v>9632</v>
      </c>
      <c r="H2383" s="483" t="s">
        <v>10365</v>
      </c>
    </row>
    <row r="2385" spans="1:8">
      <c r="A2385" s="483" t="s">
        <v>10366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9643</v>
      </c>
      <c r="H2386" s="483" t="s">
        <v>10367</v>
      </c>
    </row>
    <row r="2387" spans="1:8">
      <c r="E2387" s="329">
        <v>105</v>
      </c>
      <c r="F2387" s="329">
        <v>5761</v>
      </c>
      <c r="G2387" s="483" t="s">
        <v>9643</v>
      </c>
      <c r="H2387" s="483" t="s">
        <v>10367</v>
      </c>
    </row>
    <row r="2388" spans="1:8">
      <c r="E2388" s="329">
        <v>25</v>
      </c>
      <c r="F2388" s="329">
        <v>5736</v>
      </c>
      <c r="G2388" s="483" t="s">
        <v>9643</v>
      </c>
      <c r="H2388" s="483" t="s">
        <v>10368</v>
      </c>
    </row>
    <row r="2389" spans="1:8">
      <c r="E2389" s="484"/>
      <c r="F2389" s="484"/>
      <c r="G2389" s="484"/>
      <c r="H2389" s="484"/>
    </row>
    <row r="2390" spans="1:8">
      <c r="A2390" s="483" t="s">
        <v>10369</v>
      </c>
    </row>
    <row r="2391" spans="1:8">
      <c r="E2391" s="483">
        <v>1205</v>
      </c>
      <c r="F2391" s="483">
        <v>4531</v>
      </c>
      <c r="G2391" s="483" t="s">
        <v>9650</v>
      </c>
      <c r="H2391" s="483" t="s">
        <v>10370</v>
      </c>
    </row>
    <row r="2392" spans="1:8">
      <c r="E2392" s="484"/>
      <c r="F2392" s="484"/>
      <c r="G2392" s="484"/>
      <c r="H2392" s="484"/>
    </row>
    <row r="2393" spans="1:8">
      <c r="A2393" s="483" t="s">
        <v>10371</v>
      </c>
    </row>
    <row r="2394" spans="1:8">
      <c r="E2394" s="329">
        <v>90</v>
      </c>
      <c r="F2394" s="329">
        <v>4441</v>
      </c>
      <c r="G2394" s="483" t="s">
        <v>9691</v>
      </c>
      <c r="H2394" s="483" t="s">
        <v>10372</v>
      </c>
    </row>
    <row r="2395" spans="1:8">
      <c r="E2395" s="483">
        <v>52</v>
      </c>
      <c r="F2395" s="483">
        <v>4389</v>
      </c>
      <c r="G2395" s="483" t="s">
        <v>9662</v>
      </c>
      <c r="H2395" s="483" t="s">
        <v>10373</v>
      </c>
    </row>
    <row r="2396" spans="1:8">
      <c r="E2396" s="484"/>
      <c r="F2396" s="484"/>
      <c r="G2396" s="484"/>
      <c r="H2396" s="484"/>
    </row>
    <row r="2397" spans="1:8">
      <c r="A2397" s="483" t="s">
        <v>10374</v>
      </c>
    </row>
    <row r="2398" spans="1:8">
      <c r="E2398" s="483">
        <v>25</v>
      </c>
      <c r="F2398" s="483">
        <v>4364</v>
      </c>
      <c r="G2398" s="483" t="s">
        <v>9662</v>
      </c>
      <c r="H2398" s="483" t="s">
        <v>10375</v>
      </c>
    </row>
    <row r="2399" spans="1:8">
      <c r="E2399" s="483">
        <v>35</v>
      </c>
      <c r="F2399" s="483">
        <v>4329</v>
      </c>
      <c r="G2399" s="483" t="s">
        <v>9662</v>
      </c>
      <c r="H2399" s="483" t="s">
        <v>10376</v>
      </c>
    </row>
    <row r="2400" spans="1:8">
      <c r="E2400" s="329">
        <v>304</v>
      </c>
      <c r="F2400" s="329">
        <v>4025</v>
      </c>
      <c r="G2400" s="329" t="s">
        <v>9656</v>
      </c>
      <c r="H2400" s="483" t="s">
        <v>10377</v>
      </c>
    </row>
    <row r="2401" spans="1:8">
      <c r="C2401" s="483">
        <v>17000</v>
      </c>
      <c r="H2401" s="483" t="s">
        <v>10378</v>
      </c>
    </row>
    <row r="2402" spans="1:8">
      <c r="E2402" s="329"/>
      <c r="F2402" s="329"/>
      <c r="G2402" s="329"/>
    </row>
    <row r="2403" spans="1:8">
      <c r="A2403" s="483" t="s">
        <v>10379</v>
      </c>
      <c r="E2403" s="329"/>
      <c r="F2403" s="329"/>
      <c r="G2403" s="329"/>
    </row>
    <row r="2404" spans="1:8">
      <c r="C2404" s="483">
        <v>18617</v>
      </c>
      <c r="H2404" s="483" t="s">
        <v>10380</v>
      </c>
    </row>
    <row r="2405" spans="1:8">
      <c r="C2405" s="483">
        <v>1808</v>
      </c>
      <c r="H2405" s="483" t="s">
        <v>10381</v>
      </c>
    </row>
    <row r="2406" spans="1:8">
      <c r="E2406" s="329"/>
      <c r="F2406" s="329"/>
      <c r="G2406" s="329"/>
    </row>
    <row r="2407" spans="1:8">
      <c r="A2407" s="483" t="s">
        <v>10382</v>
      </c>
      <c r="E2407" s="329"/>
      <c r="F2407" s="329"/>
      <c r="G2407" s="329"/>
    </row>
    <row r="2408" spans="1:8">
      <c r="C2408" s="483">
        <v>25318</v>
      </c>
      <c r="H2408" s="483" t="s">
        <v>10359</v>
      </c>
    </row>
    <row r="2409" spans="1:8">
      <c r="C2409" s="483">
        <v>63185</v>
      </c>
      <c r="H2409" s="483" t="s">
        <v>10360</v>
      </c>
    </row>
    <row r="2410" spans="1:8">
      <c r="C2410" s="483">
        <v>28000</v>
      </c>
      <c r="H2410" s="483" t="s">
        <v>10361</v>
      </c>
    </row>
    <row r="2411" spans="1:8">
      <c r="E2411" s="329"/>
      <c r="F2411" s="329"/>
      <c r="G2411" s="329"/>
    </row>
    <row r="2412" spans="1:8">
      <c r="A2412" s="483" t="s">
        <v>10383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9632</v>
      </c>
      <c r="H2413" s="483" t="s">
        <v>9845</v>
      </c>
    </row>
    <row r="2414" spans="1:8">
      <c r="E2414" s="329"/>
      <c r="F2414" s="329"/>
      <c r="G2414" s="329"/>
    </row>
    <row r="2415" spans="1:8">
      <c r="A2415" s="483" t="s">
        <v>10384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9691</v>
      </c>
      <c r="H2416" s="483" t="s">
        <v>10385</v>
      </c>
    </row>
    <row r="2417" spans="1:8">
      <c r="E2417" s="484"/>
      <c r="F2417" s="484"/>
      <c r="G2417" s="484"/>
      <c r="H2417" s="484"/>
    </row>
    <row r="2418" spans="1:8">
      <c r="A2418" s="483" t="s">
        <v>10386</v>
      </c>
    </row>
    <row r="2419" spans="1:8">
      <c r="E2419" s="483">
        <v>35</v>
      </c>
      <c r="F2419" s="483">
        <v>3612</v>
      </c>
      <c r="G2419" s="483" t="s">
        <v>9662</v>
      </c>
      <c r="H2419" s="483" t="s">
        <v>10387</v>
      </c>
    </row>
    <row r="2421" spans="1:8">
      <c r="A2421" s="483" t="s">
        <v>10388</v>
      </c>
    </row>
    <row r="2422" spans="1:8">
      <c r="C2422" s="483">
        <v>42000</v>
      </c>
      <c r="H2422" s="483" t="s">
        <v>10389</v>
      </c>
    </row>
    <row r="2423" spans="1:8">
      <c r="E2423" s="484"/>
      <c r="F2423" s="484"/>
      <c r="G2423" s="484"/>
      <c r="H2423" s="484"/>
    </row>
    <row r="2424" spans="1:8">
      <c r="A2424" s="483" t="s">
        <v>10390</v>
      </c>
    </row>
    <row r="2425" spans="1:8">
      <c r="E2425" s="483">
        <v>75</v>
      </c>
      <c r="F2425" s="483">
        <v>3537</v>
      </c>
      <c r="G2425" s="483" t="s">
        <v>9662</v>
      </c>
      <c r="H2425" s="483" t="s">
        <v>10391</v>
      </c>
    </row>
    <row r="2426" spans="1:8">
      <c r="E2426" s="483">
        <v>1205</v>
      </c>
      <c r="F2426" s="483">
        <v>2332</v>
      </c>
      <c r="G2426" s="483" t="s">
        <v>9650</v>
      </c>
      <c r="H2426" s="483" t="s">
        <v>10392</v>
      </c>
    </row>
    <row r="2427" spans="1:8">
      <c r="E2427" s="329">
        <v>48</v>
      </c>
      <c r="F2427" s="329">
        <v>2284</v>
      </c>
      <c r="G2427" s="483" t="s">
        <v>9643</v>
      </c>
      <c r="H2427" s="483" t="s">
        <v>10393</v>
      </c>
    </row>
    <row r="2428" spans="1:8">
      <c r="E2428" s="484"/>
      <c r="F2428" s="484"/>
      <c r="G2428" s="484"/>
      <c r="H2428" s="484"/>
    </row>
    <row r="2429" spans="1:8">
      <c r="A2429" s="483" t="s">
        <v>10394</v>
      </c>
    </row>
    <row r="2430" spans="1:8">
      <c r="E2430" s="329">
        <v>18</v>
      </c>
      <c r="F2430" s="329">
        <v>2266</v>
      </c>
      <c r="G2430" s="483" t="s">
        <v>9632</v>
      </c>
      <c r="H2430" s="483" t="s">
        <v>10395</v>
      </c>
    </row>
    <row r="2431" spans="1:8">
      <c r="C2431" s="483">
        <v>200000</v>
      </c>
      <c r="E2431" s="484"/>
      <c r="F2431" s="484"/>
      <c r="G2431" s="484"/>
      <c r="H2431" s="329" t="s">
        <v>10288</v>
      </c>
    </row>
    <row r="2432" spans="1:8">
      <c r="E2432" s="329">
        <v>840</v>
      </c>
      <c r="F2432" s="329">
        <v>1426</v>
      </c>
      <c r="G2432" s="483" t="s">
        <v>9662</v>
      </c>
      <c r="H2432" s="483" t="s">
        <v>10396</v>
      </c>
    </row>
    <row r="2433" spans="1:8">
      <c r="E2433" s="484"/>
      <c r="F2433" s="484"/>
      <c r="G2433" s="484"/>
      <c r="H2433" s="484"/>
    </row>
    <row r="2434" spans="1:8">
      <c r="A2434" s="483" t="s">
        <v>10397</v>
      </c>
    </row>
    <row r="2435" spans="1:8">
      <c r="C2435" s="483">
        <v>17000</v>
      </c>
      <c r="H2435" s="483" t="s">
        <v>10398</v>
      </c>
    </row>
    <row r="2436" spans="1:8">
      <c r="C2436" s="483">
        <v>5000</v>
      </c>
      <c r="H2436" s="483" t="s">
        <v>9555</v>
      </c>
    </row>
    <row r="2437" spans="1:8">
      <c r="D2437" s="483">
        <v>5000</v>
      </c>
      <c r="F2437" s="483">
        <v>6426</v>
      </c>
      <c r="H2437" s="483" t="s">
        <v>9555</v>
      </c>
    </row>
    <row r="2439" spans="1:8">
      <c r="A2439" s="483" t="s">
        <v>10399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9643</v>
      </c>
      <c r="H2440" s="483" t="s">
        <v>10400</v>
      </c>
    </row>
    <row r="2441" spans="1:8">
      <c r="E2441" s="329">
        <v>365</v>
      </c>
      <c r="F2441" s="329">
        <v>5691</v>
      </c>
      <c r="G2441" s="483" t="s">
        <v>9643</v>
      </c>
      <c r="H2441" s="483" t="s">
        <v>10400</v>
      </c>
    </row>
    <row r="2442" spans="1:8">
      <c r="E2442" s="329"/>
      <c r="F2442" s="329"/>
      <c r="H2442" s="490" t="s">
        <v>10401</v>
      </c>
    </row>
    <row r="2443" spans="1:8">
      <c r="A2443" s="483" t="s">
        <v>10402</v>
      </c>
      <c r="E2443" s="483">
        <v>500</v>
      </c>
      <c r="F2443" s="329">
        <v>5191</v>
      </c>
      <c r="G2443" s="483" t="s">
        <v>9662</v>
      </c>
      <c r="H2443" s="483" t="s">
        <v>10109</v>
      </c>
    </row>
    <row r="2444" spans="1:8">
      <c r="A2444" s="483" t="s">
        <v>10402</v>
      </c>
      <c r="C2444" s="483">
        <v>11568</v>
      </c>
      <c r="H2444" s="483" t="s">
        <v>10403</v>
      </c>
    </row>
    <row r="2445" spans="1:8">
      <c r="A2445" s="483" t="s">
        <v>10404</v>
      </c>
      <c r="E2445" s="483">
        <v>200</v>
      </c>
      <c r="F2445" s="329">
        <v>4991</v>
      </c>
      <c r="G2445" s="483" t="s">
        <v>9643</v>
      </c>
      <c r="H2445" s="483" t="s">
        <v>10117</v>
      </c>
    </row>
    <row r="2446" spans="1:8">
      <c r="A2446" s="483" t="s">
        <v>10404</v>
      </c>
      <c r="E2446" s="483">
        <v>80</v>
      </c>
      <c r="F2446" s="329">
        <v>4911</v>
      </c>
      <c r="G2446" s="483" t="s">
        <v>9691</v>
      </c>
      <c r="H2446" s="483" t="s">
        <v>10405</v>
      </c>
    </row>
    <row r="2447" spans="1:8">
      <c r="A2447" s="483" t="s">
        <v>10404</v>
      </c>
      <c r="E2447" s="483">
        <v>300</v>
      </c>
      <c r="F2447" s="329">
        <v>4611</v>
      </c>
      <c r="G2447" s="483" t="s">
        <v>9882</v>
      </c>
      <c r="H2447" s="483" t="s">
        <v>10406</v>
      </c>
    </row>
    <row r="2448" spans="1:8">
      <c r="A2448" s="483" t="s">
        <v>10407</v>
      </c>
      <c r="C2448" s="483">
        <v>8139</v>
      </c>
      <c r="H2448" s="483" t="s">
        <v>10408</v>
      </c>
    </row>
    <row r="2449" spans="1:8">
      <c r="A2449" s="483" t="s">
        <v>10409</v>
      </c>
      <c r="E2449" s="329">
        <v>150</v>
      </c>
      <c r="F2449" s="329">
        <v>4461</v>
      </c>
      <c r="G2449" s="483" t="s">
        <v>9643</v>
      </c>
      <c r="H2449" s="483" t="s">
        <v>10410</v>
      </c>
    </row>
    <row r="2450" spans="1:8">
      <c r="A2450" s="483" t="s">
        <v>10409</v>
      </c>
      <c r="E2450" s="329">
        <v>160</v>
      </c>
      <c r="F2450" s="329">
        <v>4301</v>
      </c>
      <c r="G2450" s="483" t="s">
        <v>9643</v>
      </c>
      <c r="H2450" s="483" t="s">
        <v>10410</v>
      </c>
    </row>
    <row r="2451" spans="1:8">
      <c r="E2451" s="329"/>
      <c r="F2451" s="329"/>
      <c r="H2451" s="490" t="s">
        <v>10411</v>
      </c>
    </row>
    <row r="2452" spans="1:8">
      <c r="A2452" s="483" t="s">
        <v>10412</v>
      </c>
      <c r="E2452" s="329">
        <v>216</v>
      </c>
      <c r="F2452" s="329">
        <v>4085</v>
      </c>
      <c r="G2452" s="483" t="s">
        <v>9662</v>
      </c>
      <c r="H2452" s="483" t="s">
        <v>10413</v>
      </c>
    </row>
    <row r="2453" spans="1:8">
      <c r="A2453" s="483" t="s">
        <v>10414</v>
      </c>
      <c r="E2453" s="483">
        <v>1205</v>
      </c>
      <c r="F2453" s="483">
        <v>2880</v>
      </c>
      <c r="G2453" s="483" t="s">
        <v>9650</v>
      </c>
      <c r="H2453" s="483" t="s">
        <v>10415</v>
      </c>
    </row>
    <row r="2454" spans="1:8">
      <c r="A2454" s="483" t="s">
        <v>10414</v>
      </c>
      <c r="E2454" s="329">
        <v>251</v>
      </c>
      <c r="F2454" s="329">
        <v>2629</v>
      </c>
      <c r="G2454" s="329" t="s">
        <v>9656</v>
      </c>
      <c r="H2454" s="483" t="s">
        <v>10416</v>
      </c>
    </row>
    <row r="2455" spans="1:8">
      <c r="A2455" s="483" t="s">
        <v>10414</v>
      </c>
      <c r="E2455" s="483">
        <v>65</v>
      </c>
      <c r="F2455" s="329">
        <v>2564</v>
      </c>
      <c r="G2455" s="483" t="s">
        <v>9679</v>
      </c>
      <c r="H2455" s="483" t="s">
        <v>10417</v>
      </c>
    </row>
    <row r="2456" spans="1:8">
      <c r="A2456" s="483" t="s">
        <v>10418</v>
      </c>
      <c r="E2456" s="329">
        <v>120</v>
      </c>
      <c r="F2456" s="329">
        <v>2444</v>
      </c>
      <c r="G2456" s="483" t="s">
        <v>9643</v>
      </c>
      <c r="H2456" s="483" t="s">
        <v>10419</v>
      </c>
    </row>
    <row r="2457" spans="1:8">
      <c r="A2457" s="483" t="s">
        <v>10418</v>
      </c>
      <c r="E2457" s="329">
        <v>130</v>
      </c>
      <c r="F2457" s="329">
        <v>2314</v>
      </c>
      <c r="G2457" s="483" t="s">
        <v>9643</v>
      </c>
      <c r="H2457" s="483" t="s">
        <v>10419</v>
      </c>
    </row>
    <row r="2458" spans="1:8">
      <c r="A2458" s="483" t="s">
        <v>10420</v>
      </c>
      <c r="E2458" s="329">
        <v>275</v>
      </c>
      <c r="F2458" s="329">
        <v>2039</v>
      </c>
      <c r="G2458" s="483" t="s">
        <v>9643</v>
      </c>
      <c r="H2458" s="483" t="s">
        <v>10421</v>
      </c>
    </row>
    <row r="2459" spans="1:8">
      <c r="A2459" s="483" t="s">
        <v>10420</v>
      </c>
      <c r="E2459" s="329">
        <v>280</v>
      </c>
      <c r="F2459" s="329">
        <v>1759</v>
      </c>
      <c r="G2459" s="483" t="s">
        <v>9643</v>
      </c>
      <c r="H2459" s="483" t="s">
        <v>10421</v>
      </c>
    </row>
    <row r="2460" spans="1:8">
      <c r="A2460" s="483" t="s">
        <v>10422</v>
      </c>
      <c r="E2460" s="483">
        <v>16</v>
      </c>
      <c r="F2460" s="329">
        <v>1743</v>
      </c>
      <c r="G2460" s="483" t="s">
        <v>9679</v>
      </c>
      <c r="H2460" s="483" t="s">
        <v>10423</v>
      </c>
    </row>
    <row r="2461" spans="1:8">
      <c r="A2461" s="483" t="s">
        <v>10422</v>
      </c>
      <c r="E2461" s="483">
        <v>60</v>
      </c>
      <c r="F2461" s="329">
        <v>1683</v>
      </c>
      <c r="G2461" s="483" t="s">
        <v>9679</v>
      </c>
      <c r="H2461" s="483" t="s">
        <v>10424</v>
      </c>
    </row>
    <row r="2462" spans="1:8">
      <c r="A2462" s="483" t="s">
        <v>10425</v>
      </c>
      <c r="E2462" s="329">
        <v>210</v>
      </c>
      <c r="F2462" s="329">
        <v>1473</v>
      </c>
      <c r="G2462" s="483" t="s">
        <v>9643</v>
      </c>
      <c r="H2462" s="483" t="s">
        <v>10426</v>
      </c>
    </row>
    <row r="2463" spans="1:8">
      <c r="A2463" s="483" t="s">
        <v>10425</v>
      </c>
      <c r="E2463" s="329">
        <v>200</v>
      </c>
      <c r="F2463" s="329">
        <v>1273</v>
      </c>
      <c r="G2463" s="483" t="s">
        <v>9643</v>
      </c>
      <c r="H2463" s="483" t="s">
        <v>10426</v>
      </c>
    </row>
    <row r="2464" spans="1:8">
      <c r="A2464" s="483" t="s">
        <v>10427</v>
      </c>
      <c r="C2464" s="483">
        <v>17000</v>
      </c>
      <c r="H2464" s="483" t="s">
        <v>10428</v>
      </c>
    </row>
    <row r="2465" spans="1:8">
      <c r="A2465" s="483" t="s">
        <v>10427</v>
      </c>
      <c r="E2465" s="483">
        <v>32</v>
      </c>
      <c r="F2465" s="329">
        <v>1241</v>
      </c>
      <c r="G2465" s="483" t="s">
        <v>9679</v>
      </c>
      <c r="H2465" s="483" t="s">
        <v>10423</v>
      </c>
    </row>
    <row r="2466" spans="1:8">
      <c r="A2466" s="483" t="s">
        <v>10429</v>
      </c>
      <c r="E2466" s="329">
        <v>120</v>
      </c>
      <c r="F2466" s="329">
        <v>1121</v>
      </c>
      <c r="G2466" s="483" t="s">
        <v>9662</v>
      </c>
      <c r="H2466" s="483" t="s">
        <v>10430</v>
      </c>
    </row>
    <row r="2467" spans="1:8">
      <c r="A2467" s="483" t="s">
        <v>10431</v>
      </c>
      <c r="C2467" s="483">
        <v>85053</v>
      </c>
      <c r="H2467" s="483" t="s">
        <v>10432</v>
      </c>
    </row>
    <row r="2468" spans="1:8">
      <c r="A2468" s="483" t="s">
        <v>10431</v>
      </c>
      <c r="C2468" s="483">
        <v>25318</v>
      </c>
      <c r="H2468" s="483" t="s">
        <v>10433</v>
      </c>
    </row>
    <row r="2469" spans="1:8">
      <c r="A2469" s="483" t="s">
        <v>10431</v>
      </c>
      <c r="C2469" s="483">
        <v>62750</v>
      </c>
      <c r="H2469" s="483" t="s">
        <v>10360</v>
      </c>
    </row>
    <row r="2470" spans="1:8">
      <c r="A2470" s="483" t="s">
        <v>10431</v>
      </c>
      <c r="C2470" s="483">
        <v>18500</v>
      </c>
      <c r="H2470" s="483" t="s">
        <v>10361</v>
      </c>
    </row>
    <row r="2471" spans="1:8">
      <c r="A2471" s="483" t="s">
        <v>10434</v>
      </c>
      <c r="C2471" s="483">
        <v>3000</v>
      </c>
      <c r="H2471" s="483" t="s">
        <v>10435</v>
      </c>
    </row>
    <row r="2472" spans="1:8">
      <c r="A2472" s="483" t="s">
        <v>10436</v>
      </c>
      <c r="E2472" s="483">
        <v>35</v>
      </c>
      <c r="F2472" s="483">
        <v>1086</v>
      </c>
      <c r="G2472" s="483" t="s">
        <v>9662</v>
      </c>
      <c r="H2472" s="483" t="s">
        <v>10437</v>
      </c>
    </row>
    <row r="2473" spans="1:8">
      <c r="A2473" s="483" t="s">
        <v>10438</v>
      </c>
      <c r="C2473" s="483">
        <v>16500</v>
      </c>
      <c r="H2473" s="483" t="s">
        <v>10439</v>
      </c>
    </row>
    <row r="2474" spans="1:8">
      <c r="A2474" s="483" t="s">
        <v>10440</v>
      </c>
      <c r="C2474" s="483">
        <v>825</v>
      </c>
      <c r="H2474" s="483" t="s">
        <v>10441</v>
      </c>
    </row>
    <row r="2475" spans="1:8">
      <c r="A2475" s="483" t="s">
        <v>10442</v>
      </c>
      <c r="C2475" s="483">
        <v>5000</v>
      </c>
      <c r="H2475" s="483" t="s">
        <v>9555</v>
      </c>
    </row>
    <row r="2476" spans="1:8">
      <c r="A2476" s="483" t="s">
        <v>10442</v>
      </c>
      <c r="D2476" s="483">
        <v>5000</v>
      </c>
      <c r="F2476" s="483">
        <v>6086</v>
      </c>
      <c r="H2476" s="483" t="s">
        <v>9555</v>
      </c>
    </row>
    <row r="2477" spans="1:8">
      <c r="A2477" s="483" t="s">
        <v>10442</v>
      </c>
      <c r="E2477" s="483">
        <v>1205</v>
      </c>
      <c r="F2477" s="483">
        <v>4881</v>
      </c>
      <c r="G2477" s="483" t="s">
        <v>9650</v>
      </c>
      <c r="H2477" s="483" t="s">
        <v>10443</v>
      </c>
    </row>
    <row r="2478" spans="1:8">
      <c r="A2478" s="483" t="s">
        <v>10444</v>
      </c>
      <c r="E2478" s="329">
        <v>18</v>
      </c>
      <c r="F2478" s="329">
        <v>4863</v>
      </c>
      <c r="G2478" s="483" t="s">
        <v>9632</v>
      </c>
      <c r="H2478" s="483" t="s">
        <v>10445</v>
      </c>
    </row>
    <row r="2479" spans="1:8" ht="66">
      <c r="A2479" s="483" t="s">
        <v>10446</v>
      </c>
      <c r="C2479" s="483">
        <v>25000</v>
      </c>
      <c r="E2479" s="329"/>
      <c r="F2479" s="329"/>
      <c r="H2479" s="489" t="s">
        <v>10447</v>
      </c>
    </row>
    <row r="2480" spans="1:8">
      <c r="A2480" s="483" t="s">
        <v>10448</v>
      </c>
      <c r="C2480" s="483">
        <v>17000</v>
      </c>
      <c r="H2480" s="483" t="s">
        <v>10449</v>
      </c>
    </row>
    <row r="2481" spans="1:8">
      <c r="A2481" s="483" t="s">
        <v>10450</v>
      </c>
      <c r="C2481" s="483">
        <v>14193</v>
      </c>
      <c r="H2481" s="483" t="s">
        <v>10451</v>
      </c>
    </row>
    <row r="2482" spans="1:8">
      <c r="A2482" s="483" t="s">
        <v>10450</v>
      </c>
      <c r="E2482" s="329">
        <v>435</v>
      </c>
      <c r="F2482" s="329">
        <v>4428</v>
      </c>
      <c r="G2482" s="483" t="s">
        <v>9643</v>
      </c>
      <c r="H2482" s="483" t="s">
        <v>10452</v>
      </c>
    </row>
    <row r="2483" spans="1:8">
      <c r="A2483" s="483" t="s">
        <v>10453</v>
      </c>
      <c r="E2483" s="329">
        <v>500</v>
      </c>
      <c r="F2483" s="329">
        <v>3928</v>
      </c>
      <c r="G2483" s="483" t="s">
        <v>9643</v>
      </c>
      <c r="H2483" s="483" t="s">
        <v>10454</v>
      </c>
    </row>
    <row r="2484" spans="1:8">
      <c r="A2484" s="483" t="s">
        <v>10455</v>
      </c>
      <c r="C2484" s="483">
        <v>25318</v>
      </c>
      <c r="H2484" s="483" t="s">
        <v>10456</v>
      </c>
    </row>
    <row r="2485" spans="1:8">
      <c r="A2485" s="483" t="s">
        <v>10455</v>
      </c>
      <c r="C2485" s="483">
        <v>62750</v>
      </c>
      <c r="H2485" s="483" t="s">
        <v>10457</v>
      </c>
    </row>
    <row r="2486" spans="1:8">
      <c r="A2486" s="483" t="s">
        <v>10455</v>
      </c>
      <c r="C2486" s="483">
        <v>89500</v>
      </c>
      <c r="H2486" s="483" t="s">
        <v>10458</v>
      </c>
    </row>
    <row r="2487" spans="1:8">
      <c r="A2487" s="483" t="s">
        <v>10459</v>
      </c>
      <c r="C2487" s="483">
        <v>39562</v>
      </c>
      <c r="H2487" s="483" t="s">
        <v>10460</v>
      </c>
    </row>
    <row r="2488" spans="1:8">
      <c r="A2488" s="483" t="s">
        <v>10461</v>
      </c>
      <c r="E2488" s="329">
        <v>209</v>
      </c>
      <c r="F2488" s="329">
        <v>3719</v>
      </c>
      <c r="G2488" s="329" t="s">
        <v>9656</v>
      </c>
      <c r="H2488" s="483" t="s">
        <v>10462</v>
      </c>
    </row>
    <row r="2489" spans="1:8">
      <c r="A2489" s="483" t="s">
        <v>10461</v>
      </c>
      <c r="E2489" s="483">
        <v>1205</v>
      </c>
      <c r="F2489" s="483">
        <v>2514</v>
      </c>
      <c r="G2489" s="483" t="s">
        <v>9650</v>
      </c>
      <c r="H2489" s="483" t="s">
        <v>10463</v>
      </c>
    </row>
    <row r="2490" spans="1:8">
      <c r="A2490" s="483" t="s">
        <v>10464</v>
      </c>
      <c r="C2490" s="483">
        <v>17000</v>
      </c>
      <c r="H2490" s="483" t="s">
        <v>10465</v>
      </c>
    </row>
    <row r="2491" spans="1:8">
      <c r="A2491" s="483" t="s">
        <v>10466</v>
      </c>
      <c r="C2491" s="483">
        <v>5077</v>
      </c>
      <c r="H2491" s="483" t="s">
        <v>10467</v>
      </c>
    </row>
    <row r="2492" spans="1:8">
      <c r="A2492" s="483" t="s">
        <v>10468</v>
      </c>
      <c r="E2492" s="483">
        <v>200</v>
      </c>
      <c r="F2492" s="329">
        <v>2314</v>
      </c>
      <c r="G2492" s="483" t="s">
        <v>9679</v>
      </c>
      <c r="H2492" s="483" t="s">
        <v>9580</v>
      </c>
    </row>
    <row r="2493" spans="1:8">
      <c r="A2493" s="483" t="s">
        <v>10468</v>
      </c>
      <c r="C2493" s="483">
        <v>25318</v>
      </c>
      <c r="H2493" s="483" t="s">
        <v>10469</v>
      </c>
    </row>
    <row r="2494" spans="1:8">
      <c r="A2494" s="483" t="s">
        <v>10470</v>
      </c>
      <c r="C2494" s="483">
        <v>62750</v>
      </c>
      <c r="H2494" s="483" t="s">
        <v>10471</v>
      </c>
    </row>
    <row r="2495" spans="1:8">
      <c r="A2495" s="483" t="s">
        <v>10470</v>
      </c>
      <c r="C2495" s="483">
        <v>18000</v>
      </c>
      <c r="H2495" s="483" t="s">
        <v>10472</v>
      </c>
    </row>
    <row r="2496" spans="1:8">
      <c r="A2496" s="483" t="s">
        <v>10473</v>
      </c>
      <c r="E2496" s="483">
        <v>200</v>
      </c>
      <c r="F2496" s="483">
        <v>2114</v>
      </c>
      <c r="G2496" s="483" t="s">
        <v>10474</v>
      </c>
      <c r="H2496" s="483" t="s">
        <v>10475</v>
      </c>
    </row>
    <row r="2497" spans="1:8">
      <c r="A2497" s="483" t="s">
        <v>10476</v>
      </c>
      <c r="E2497" s="483">
        <v>35</v>
      </c>
      <c r="F2497" s="483">
        <v>2079</v>
      </c>
      <c r="G2497" s="483" t="s">
        <v>10474</v>
      </c>
      <c r="H2497" s="483" t="s">
        <v>10477</v>
      </c>
    </row>
    <row r="2498" spans="1:8">
      <c r="A2498" s="483" t="s">
        <v>10476</v>
      </c>
      <c r="E2498" s="329">
        <v>20</v>
      </c>
      <c r="F2498" s="329">
        <v>2059</v>
      </c>
      <c r="G2498" s="483" t="s">
        <v>10478</v>
      </c>
      <c r="H2498" s="483" t="s">
        <v>10479</v>
      </c>
    </row>
    <row r="2499" spans="1:8">
      <c r="A2499" s="483" t="s">
        <v>10476</v>
      </c>
      <c r="E2499" s="483">
        <v>39</v>
      </c>
      <c r="F2499" s="329">
        <v>2020</v>
      </c>
      <c r="G2499" s="483" t="s">
        <v>10478</v>
      </c>
      <c r="H2499" s="483" t="s">
        <v>10480</v>
      </c>
    </row>
    <row r="2500" spans="1:8">
      <c r="A2500" s="483" t="s">
        <v>10481</v>
      </c>
      <c r="E2500" s="483">
        <v>1205</v>
      </c>
      <c r="F2500" s="483">
        <v>815</v>
      </c>
      <c r="G2500" s="483" t="s">
        <v>10482</v>
      </c>
      <c r="H2500" s="483" t="s">
        <v>10483</v>
      </c>
    </row>
    <row r="2501" spans="1:8">
      <c r="A2501" s="483" t="s">
        <v>10484</v>
      </c>
      <c r="C2501" s="483">
        <v>5000</v>
      </c>
      <c r="H2501" s="483" t="s">
        <v>10485</v>
      </c>
    </row>
    <row r="2502" spans="1:8">
      <c r="A2502" s="483" t="s">
        <v>10484</v>
      </c>
      <c r="D2502" s="483">
        <v>5000</v>
      </c>
      <c r="F2502" s="483">
        <v>5815</v>
      </c>
      <c r="H2502" s="483" t="s">
        <v>10485</v>
      </c>
    </row>
    <row r="2503" spans="1:8">
      <c r="A2503" s="483" t="s">
        <v>10484</v>
      </c>
      <c r="E2503" s="329">
        <v>18</v>
      </c>
      <c r="F2503" s="329">
        <v>5797</v>
      </c>
      <c r="G2503" s="483" t="s">
        <v>10486</v>
      </c>
      <c r="H2503" s="483" t="s">
        <v>10487</v>
      </c>
    </row>
    <row r="2504" spans="1:8">
      <c r="A2504" s="483" t="s">
        <v>10488</v>
      </c>
      <c r="C2504" s="483">
        <v>17000</v>
      </c>
      <c r="H2504" s="483" t="s">
        <v>10489</v>
      </c>
    </row>
    <row r="2505" spans="1:8">
      <c r="A2505" s="483" t="s">
        <v>10490</v>
      </c>
      <c r="C2505" s="483">
        <v>8998</v>
      </c>
      <c r="H2505" s="483" t="s">
        <v>10491</v>
      </c>
    </row>
    <row r="2506" spans="1:8">
      <c r="A2506" s="483" t="s">
        <v>10492</v>
      </c>
      <c r="E2506" s="483">
        <v>39</v>
      </c>
      <c r="F2506" s="329">
        <v>5758</v>
      </c>
      <c r="G2506" s="483" t="s">
        <v>10493</v>
      </c>
      <c r="H2506" s="483" t="s">
        <v>10494</v>
      </c>
    </row>
    <row r="2507" spans="1:8">
      <c r="A2507" s="483" t="s">
        <v>10492</v>
      </c>
      <c r="E2507" s="329">
        <v>32</v>
      </c>
      <c r="F2507" s="329">
        <v>5726</v>
      </c>
      <c r="G2507" s="483" t="s">
        <v>10495</v>
      </c>
      <c r="H2507" s="483" t="s">
        <v>10496</v>
      </c>
    </row>
    <row r="2508" spans="1:8">
      <c r="A2508" s="483" t="s">
        <v>10497</v>
      </c>
      <c r="E2508" s="329">
        <v>199</v>
      </c>
      <c r="F2508" s="329">
        <v>5527</v>
      </c>
      <c r="G2508" s="329" t="s">
        <v>10498</v>
      </c>
      <c r="H2508" s="483" t="s">
        <v>10499</v>
      </c>
    </row>
    <row r="2509" spans="1:8">
      <c r="A2509" s="483" t="s">
        <v>10497</v>
      </c>
      <c r="E2509" s="483">
        <v>1205</v>
      </c>
      <c r="F2509" s="483">
        <v>4322</v>
      </c>
      <c r="G2509" s="483" t="s">
        <v>10482</v>
      </c>
      <c r="H2509" s="483" t="s">
        <v>10500</v>
      </c>
    </row>
    <row r="2510" spans="1:8">
      <c r="A2510" s="483" t="s">
        <v>10501</v>
      </c>
      <c r="E2510" s="329">
        <v>80</v>
      </c>
      <c r="F2510" s="329">
        <v>4242</v>
      </c>
      <c r="G2510" s="483" t="s">
        <v>10495</v>
      </c>
      <c r="H2510" s="483" t="s">
        <v>10502</v>
      </c>
    </row>
    <row r="2511" spans="1:8">
      <c r="A2511" s="483" t="s">
        <v>10501</v>
      </c>
      <c r="E2511" s="329">
        <v>80</v>
      </c>
      <c r="F2511" s="329">
        <v>4162</v>
      </c>
      <c r="G2511" s="483" t="s">
        <v>10495</v>
      </c>
      <c r="H2511" s="483" t="s">
        <v>10502</v>
      </c>
    </row>
    <row r="2512" spans="1:8">
      <c r="A2512" s="483" t="s">
        <v>10503</v>
      </c>
      <c r="E2512" s="329">
        <v>70</v>
      </c>
      <c r="F2512" s="329">
        <v>4092</v>
      </c>
      <c r="G2512" s="483" t="s">
        <v>10495</v>
      </c>
      <c r="H2512" s="483" t="s">
        <v>10504</v>
      </c>
    </row>
    <row r="2513" spans="1:8">
      <c r="A2513" s="483" t="s">
        <v>10503</v>
      </c>
      <c r="E2513" s="329">
        <v>75</v>
      </c>
      <c r="F2513" s="329">
        <v>4017</v>
      </c>
      <c r="G2513" s="483" t="s">
        <v>10495</v>
      </c>
      <c r="H2513" s="483" t="s">
        <v>10504</v>
      </c>
    </row>
    <row r="2514" spans="1:8">
      <c r="A2514" s="483" t="s">
        <v>10503</v>
      </c>
      <c r="E2514" s="329">
        <v>100</v>
      </c>
      <c r="F2514" s="329">
        <v>3917</v>
      </c>
      <c r="G2514" s="483" t="s">
        <v>10495</v>
      </c>
      <c r="H2514" s="483" t="s">
        <v>10505</v>
      </c>
    </row>
    <row r="2515" spans="1:8">
      <c r="A2515" s="483" t="s">
        <v>10506</v>
      </c>
      <c r="C2515" s="483">
        <v>17000</v>
      </c>
      <c r="H2515" s="483" t="s">
        <v>10507</v>
      </c>
    </row>
    <row r="2516" spans="1:8">
      <c r="A2516" s="483" t="s">
        <v>10508</v>
      </c>
      <c r="C2516" s="483">
        <v>1354</v>
      </c>
      <c r="H2516" s="483" t="s">
        <v>10509</v>
      </c>
    </row>
    <row r="2517" spans="1:8">
      <c r="A2517" s="483" t="s">
        <v>10510</v>
      </c>
      <c r="E2517" s="483">
        <v>30</v>
      </c>
      <c r="F2517" s="329">
        <v>3887</v>
      </c>
      <c r="G2517" s="483" t="s">
        <v>10493</v>
      </c>
      <c r="H2517" s="483" t="s">
        <v>10511</v>
      </c>
    </row>
    <row r="2518" spans="1:8">
      <c r="A2518" s="483" t="s">
        <v>10512</v>
      </c>
      <c r="E2518" s="483">
        <v>35</v>
      </c>
      <c r="F2518" s="483">
        <v>3852</v>
      </c>
      <c r="G2518" s="483" t="s">
        <v>10474</v>
      </c>
      <c r="H2518" s="483" t="s">
        <v>10513</v>
      </c>
    </row>
    <row r="2519" spans="1:8">
      <c r="A2519" s="483" t="s">
        <v>10514</v>
      </c>
      <c r="E2519" s="483">
        <v>1205</v>
      </c>
      <c r="F2519" s="483">
        <v>2647</v>
      </c>
      <c r="G2519" s="483" t="s">
        <v>10482</v>
      </c>
      <c r="H2519" s="483" t="s">
        <v>10515</v>
      </c>
    </row>
    <row r="2520" spans="1:8">
      <c r="A2520" s="483" t="s">
        <v>10516</v>
      </c>
      <c r="E2520" s="329">
        <v>86</v>
      </c>
      <c r="F2520" s="329">
        <v>2561</v>
      </c>
      <c r="G2520" s="483" t="s">
        <v>10493</v>
      </c>
      <c r="H2520" s="329" t="s">
        <v>10517</v>
      </c>
    </row>
    <row r="2521" spans="1:8">
      <c r="A2521" s="483" t="s">
        <v>10516</v>
      </c>
      <c r="E2521" s="329">
        <v>169</v>
      </c>
      <c r="F2521" s="329">
        <v>2392</v>
      </c>
      <c r="G2521" s="483" t="s">
        <v>10493</v>
      </c>
      <c r="H2521" s="329" t="s">
        <v>10518</v>
      </c>
    </row>
    <row r="2522" spans="1:8">
      <c r="A2522" s="483" t="s">
        <v>10516</v>
      </c>
      <c r="E2522" s="329">
        <v>18</v>
      </c>
      <c r="F2522" s="329">
        <v>2374</v>
      </c>
      <c r="G2522" s="483" t="s">
        <v>10486</v>
      </c>
      <c r="H2522" s="483" t="s">
        <v>10519</v>
      </c>
    </row>
    <row r="2523" spans="1:8">
      <c r="A2523" s="483" t="s">
        <v>10520</v>
      </c>
      <c r="E2523" s="329">
        <v>140</v>
      </c>
      <c r="F2523" s="329">
        <v>2234</v>
      </c>
      <c r="G2523" s="483" t="s">
        <v>10495</v>
      </c>
      <c r="H2523" s="483" t="s">
        <v>10521</v>
      </c>
    </row>
    <row r="2524" spans="1:8">
      <c r="A2524" s="483" t="s">
        <v>10520</v>
      </c>
      <c r="E2524" s="329">
        <v>145</v>
      </c>
      <c r="F2524" s="329">
        <v>2089</v>
      </c>
      <c r="G2524" s="483" t="s">
        <v>10495</v>
      </c>
      <c r="H2524" s="483" t="s">
        <v>10521</v>
      </c>
    </row>
    <row r="2525" spans="1:8">
      <c r="A2525" s="483" t="s">
        <v>10520</v>
      </c>
      <c r="E2525" s="329">
        <v>155</v>
      </c>
      <c r="F2525" s="329">
        <v>1934</v>
      </c>
      <c r="G2525" s="483" t="s">
        <v>10495</v>
      </c>
      <c r="H2525" s="483" t="s">
        <v>10522</v>
      </c>
    </row>
    <row r="2526" spans="1:8">
      <c r="A2526" s="483" t="s">
        <v>10520</v>
      </c>
      <c r="E2526" s="329">
        <v>145</v>
      </c>
      <c r="F2526" s="329">
        <v>1789</v>
      </c>
      <c r="G2526" s="483" t="s">
        <v>10495</v>
      </c>
      <c r="H2526" s="483" t="s">
        <v>10522</v>
      </c>
    </row>
    <row r="2527" spans="1:8">
      <c r="A2527" s="483" t="s">
        <v>10523</v>
      </c>
      <c r="E2527" s="483">
        <v>145</v>
      </c>
      <c r="F2527" s="329">
        <v>1644</v>
      </c>
      <c r="G2527" s="483" t="s">
        <v>10486</v>
      </c>
      <c r="H2527" s="483" t="s">
        <v>10524</v>
      </c>
    </row>
    <row r="2528" spans="1:8">
      <c r="A2528" s="483" t="s">
        <v>10525</v>
      </c>
      <c r="C2528" s="483">
        <v>17000</v>
      </c>
      <c r="H2528" s="483" t="s">
        <v>10526</v>
      </c>
    </row>
    <row r="2529" spans="1:8">
      <c r="A2529" s="483" t="s">
        <v>10525</v>
      </c>
      <c r="C2529" s="483">
        <v>5000</v>
      </c>
      <c r="H2529" s="483" t="s">
        <v>10485</v>
      </c>
    </row>
    <row r="2530" spans="1:8">
      <c r="A2530" s="483" t="s">
        <v>10525</v>
      </c>
      <c r="C2530" s="483">
        <v>28652</v>
      </c>
      <c r="H2530" s="483" t="s">
        <v>10527</v>
      </c>
    </row>
    <row r="2531" spans="1:8">
      <c r="A2531" s="483" t="s">
        <v>10525</v>
      </c>
      <c r="E2531" s="483">
        <v>30</v>
      </c>
      <c r="F2531" s="483">
        <v>1614</v>
      </c>
      <c r="G2531" s="483" t="s">
        <v>10474</v>
      </c>
      <c r="H2531" s="483" t="s">
        <v>10528</v>
      </c>
    </row>
    <row r="2532" spans="1:8">
      <c r="A2532" s="483" t="s">
        <v>10525</v>
      </c>
      <c r="D2532" s="483">
        <v>5000</v>
      </c>
      <c r="F2532" s="483">
        <v>6614</v>
      </c>
      <c r="H2532" s="483" t="s">
        <v>10485</v>
      </c>
    </row>
    <row r="2533" spans="1:8">
      <c r="A2533" s="483" t="s">
        <v>10529</v>
      </c>
      <c r="E2533" s="483">
        <v>695</v>
      </c>
      <c r="F2533" s="483">
        <v>5919</v>
      </c>
      <c r="G2533" s="483" t="s">
        <v>10474</v>
      </c>
      <c r="H2533" s="483" t="s">
        <v>10530</v>
      </c>
    </row>
    <row r="2534" spans="1:8">
      <c r="A2534" s="483" t="s">
        <v>10529</v>
      </c>
      <c r="E2534" s="483">
        <v>284</v>
      </c>
      <c r="F2534" s="329">
        <v>5635</v>
      </c>
      <c r="G2534" s="483" t="s">
        <v>10478</v>
      </c>
      <c r="H2534" s="483" t="s">
        <v>10531</v>
      </c>
    </row>
    <row r="2535" spans="1:8">
      <c r="A2535" s="483" t="s">
        <v>10532</v>
      </c>
      <c r="C2535" s="483">
        <v>25318</v>
      </c>
      <c r="H2535" s="483" t="s">
        <v>10533</v>
      </c>
    </row>
    <row r="2536" spans="1:8">
      <c r="A2536" s="483" t="s">
        <v>10532</v>
      </c>
      <c r="C2536" s="483">
        <v>62750</v>
      </c>
      <c r="H2536" s="483" t="s">
        <v>10534</v>
      </c>
    </row>
    <row r="2537" spans="1:8">
      <c r="A2537" s="483" t="s">
        <v>10532</v>
      </c>
      <c r="C2537" s="483">
        <v>12000</v>
      </c>
      <c r="H2537" s="483" t="s">
        <v>10535</v>
      </c>
    </row>
    <row r="2538" spans="1:8">
      <c r="A2538" s="483" t="s">
        <v>10532</v>
      </c>
      <c r="E2538" s="483">
        <v>60</v>
      </c>
      <c r="F2538" s="483">
        <v>5575</v>
      </c>
      <c r="G2538" s="483" t="s">
        <v>10474</v>
      </c>
      <c r="H2538" s="483" t="s">
        <v>10536</v>
      </c>
    </row>
    <row r="2539" spans="1:8">
      <c r="A2539" s="483" t="s">
        <v>10532</v>
      </c>
      <c r="E2539" s="329">
        <v>32</v>
      </c>
      <c r="F2539" s="329">
        <v>5543</v>
      </c>
      <c r="G2539" s="483" t="s">
        <v>10495</v>
      </c>
      <c r="H2539" s="483" t="s">
        <v>10537</v>
      </c>
    </row>
    <row r="2540" spans="1:8">
      <c r="A2540" s="483" t="s">
        <v>10532</v>
      </c>
      <c r="E2540" s="329">
        <v>10</v>
      </c>
      <c r="F2540" s="329">
        <v>5533</v>
      </c>
      <c r="G2540" s="483" t="s">
        <v>10478</v>
      </c>
      <c r="H2540" s="483" t="s">
        <v>10538</v>
      </c>
    </row>
    <row r="2541" spans="1:8">
      <c r="A2541" s="483" t="s">
        <v>10539</v>
      </c>
      <c r="C2541" s="483">
        <v>10725</v>
      </c>
      <c r="H2541" s="483" t="s">
        <v>10540</v>
      </c>
    </row>
    <row r="2542" spans="1:8">
      <c r="A2542" s="483" t="s">
        <v>10539</v>
      </c>
      <c r="E2542" s="329">
        <v>130</v>
      </c>
      <c r="F2542" s="329">
        <v>5403</v>
      </c>
      <c r="G2542" s="483" t="s">
        <v>10495</v>
      </c>
      <c r="H2542" s="483" t="s">
        <v>10541</v>
      </c>
    </row>
    <row r="2543" spans="1:8">
      <c r="A2543" s="483" t="s">
        <v>10539</v>
      </c>
      <c r="E2543" s="329">
        <v>130</v>
      </c>
      <c r="F2543" s="329">
        <v>5273</v>
      </c>
      <c r="G2543" s="483" t="s">
        <v>10495</v>
      </c>
      <c r="H2543" s="483" t="s">
        <v>10541</v>
      </c>
    </row>
    <row r="2544" spans="1:8">
      <c r="A2544" s="483" t="s">
        <v>10542</v>
      </c>
      <c r="E2544" s="483">
        <v>30</v>
      </c>
      <c r="F2544" s="483">
        <v>5243</v>
      </c>
      <c r="G2544" s="483" t="s">
        <v>10474</v>
      </c>
      <c r="H2544" s="483" t="s">
        <v>10543</v>
      </c>
    </row>
    <row r="2545" spans="1:8">
      <c r="A2545" s="483" t="s">
        <v>10542</v>
      </c>
      <c r="E2545" s="329">
        <v>220</v>
      </c>
      <c r="F2545" s="329">
        <v>5023</v>
      </c>
      <c r="G2545" s="483" t="s">
        <v>10495</v>
      </c>
      <c r="H2545" s="483" t="s">
        <v>10544</v>
      </c>
    </row>
    <row r="2546" spans="1:8">
      <c r="A2546" s="483" t="s">
        <v>10542</v>
      </c>
      <c r="E2546" s="329">
        <v>215</v>
      </c>
      <c r="F2546" s="329">
        <v>4808</v>
      </c>
      <c r="G2546" s="483" t="s">
        <v>10495</v>
      </c>
      <c r="H2546" s="483" t="s">
        <v>10544</v>
      </c>
    </row>
    <row r="2547" spans="1:8">
      <c r="A2547" s="483" t="s">
        <v>10545</v>
      </c>
      <c r="E2547" s="483">
        <v>1205</v>
      </c>
      <c r="F2547" s="483">
        <v>3603</v>
      </c>
      <c r="G2547" s="483" t="s">
        <v>10482</v>
      </c>
      <c r="H2547" s="483" t="s">
        <v>10546</v>
      </c>
    </row>
    <row r="2548" spans="1:8">
      <c r="A2548" s="483" t="s">
        <v>10545</v>
      </c>
      <c r="E2548" s="483">
        <v>35</v>
      </c>
      <c r="F2548" s="483">
        <v>3568</v>
      </c>
      <c r="G2548" s="483" t="s">
        <v>10474</v>
      </c>
      <c r="H2548" s="483" t="s">
        <v>10547</v>
      </c>
    </row>
    <row r="2549" spans="1:8">
      <c r="A2549" s="483" t="s">
        <v>10545</v>
      </c>
      <c r="E2549" s="483">
        <v>700</v>
      </c>
      <c r="F2549" s="483">
        <v>2868</v>
      </c>
      <c r="G2549" s="483" t="s">
        <v>10474</v>
      </c>
      <c r="H2549" s="483" t="s">
        <v>10548</v>
      </c>
    </row>
    <row r="2550" spans="1:8">
      <c r="A2550" s="483" t="s">
        <v>10545</v>
      </c>
      <c r="E2550" s="329">
        <v>199</v>
      </c>
      <c r="F2550" s="329">
        <v>2669</v>
      </c>
      <c r="G2550" s="329" t="s">
        <v>10498</v>
      </c>
      <c r="H2550" s="483" t="s">
        <v>10549</v>
      </c>
    </row>
    <row r="2551" spans="1:8">
      <c r="A2551" s="483" t="s">
        <v>10550</v>
      </c>
      <c r="E2551" s="483">
        <v>35</v>
      </c>
      <c r="F2551" s="483">
        <v>2634</v>
      </c>
      <c r="G2551" s="483" t="s">
        <v>10474</v>
      </c>
      <c r="H2551" s="483" t="s">
        <v>10551</v>
      </c>
    </row>
    <row r="2552" spans="1:8">
      <c r="A2552" s="483" t="s">
        <v>10552</v>
      </c>
      <c r="C2552" s="483">
        <v>840</v>
      </c>
      <c r="H2552" s="483" t="s">
        <v>10553</v>
      </c>
    </row>
    <row r="2553" spans="1:8">
      <c r="A2553" s="483" t="s">
        <v>10554</v>
      </c>
      <c r="C2553" s="483">
        <v>17000</v>
      </c>
      <c r="H2553" s="483" t="s">
        <v>10555</v>
      </c>
    </row>
    <row r="2554" spans="1:8">
      <c r="A2554" s="483" t="s">
        <v>10556</v>
      </c>
      <c r="E2554" s="483">
        <v>45</v>
      </c>
      <c r="F2554" s="483">
        <v>2589</v>
      </c>
      <c r="G2554" s="483" t="s">
        <v>10474</v>
      </c>
      <c r="H2554" s="483" t="s">
        <v>10557</v>
      </c>
    </row>
    <row r="2555" spans="1:8">
      <c r="A2555" s="483" t="s">
        <v>10558</v>
      </c>
      <c r="E2555" s="483">
        <v>35</v>
      </c>
      <c r="F2555" s="483">
        <v>2554</v>
      </c>
      <c r="G2555" s="483" t="s">
        <v>10474</v>
      </c>
      <c r="H2555" s="483" t="s">
        <v>10559</v>
      </c>
    </row>
    <row r="2556" spans="1:8">
      <c r="A2556" s="483" t="s">
        <v>10560</v>
      </c>
      <c r="E2556" s="329">
        <v>94</v>
      </c>
      <c r="F2556" s="329">
        <v>2460</v>
      </c>
      <c r="G2556" s="483" t="s">
        <v>10495</v>
      </c>
      <c r="H2556" s="483" t="s">
        <v>10505</v>
      </c>
    </row>
    <row r="2557" spans="1:8">
      <c r="A2557" s="483" t="s">
        <v>10561</v>
      </c>
      <c r="E2557" s="483">
        <v>65</v>
      </c>
      <c r="F2557" s="483">
        <v>2395</v>
      </c>
      <c r="G2557" s="483" t="s">
        <v>10474</v>
      </c>
      <c r="H2557" s="483" t="s">
        <v>10562</v>
      </c>
    </row>
    <row r="2558" spans="1:8">
      <c r="A2558" s="483" t="s">
        <v>10563</v>
      </c>
      <c r="E2558" s="329">
        <v>400</v>
      </c>
      <c r="F2558" s="329">
        <v>1995</v>
      </c>
      <c r="G2558" s="483" t="s">
        <v>10495</v>
      </c>
      <c r="H2558" s="483" t="s">
        <v>10564</v>
      </c>
    </row>
    <row r="2559" spans="1:8">
      <c r="A2559" s="483" t="s">
        <v>10565</v>
      </c>
      <c r="E2559" s="483">
        <v>1205</v>
      </c>
      <c r="F2559" s="483">
        <v>790</v>
      </c>
      <c r="G2559" s="483" t="s">
        <v>10482</v>
      </c>
      <c r="H2559" s="483" t="s">
        <v>10566</v>
      </c>
    </row>
    <row r="2560" spans="1:8" ht="33">
      <c r="C2560" s="483">
        <v>50000</v>
      </c>
      <c r="H2560" s="489" t="s">
        <v>10567</v>
      </c>
    </row>
    <row r="2561" spans="1:8">
      <c r="A2561" s="483" t="s">
        <v>10568</v>
      </c>
      <c r="E2561" s="329">
        <v>18</v>
      </c>
      <c r="F2561" s="329">
        <v>772</v>
      </c>
      <c r="G2561" s="483" t="s">
        <v>10486</v>
      </c>
      <c r="H2561" s="483" t="s">
        <v>10569</v>
      </c>
    </row>
    <row r="2562" spans="1:8">
      <c r="A2562" s="483" t="s">
        <v>10570</v>
      </c>
      <c r="E2562" s="483">
        <v>30</v>
      </c>
      <c r="F2562" s="483">
        <v>742</v>
      </c>
      <c r="G2562" s="483" t="s">
        <v>10474</v>
      </c>
      <c r="H2562" s="483" t="s">
        <v>10571</v>
      </c>
    </row>
    <row r="2563" spans="1:8" s="487" customFormat="1" ht="3" customHeight="1">
      <c r="E2563" s="655"/>
      <c r="F2563" s="655"/>
    </row>
    <row r="2564" spans="1:8">
      <c r="A2564" s="483" t="s">
        <v>10572</v>
      </c>
      <c r="C2564" s="483">
        <v>17000</v>
      </c>
      <c r="H2564" s="483" t="s">
        <v>10573</v>
      </c>
    </row>
    <row r="2565" spans="1:8">
      <c r="A2565" s="483" t="s">
        <v>10572</v>
      </c>
      <c r="C2565" s="483">
        <v>25318</v>
      </c>
      <c r="H2565" s="483" t="s">
        <v>10574</v>
      </c>
    </row>
    <row r="2566" spans="1:8">
      <c r="A2566" s="483" t="s">
        <v>10572</v>
      </c>
      <c r="C2566" s="483">
        <v>62750</v>
      </c>
      <c r="H2566" s="483" t="s">
        <v>10575</v>
      </c>
    </row>
    <row r="2567" spans="1:8">
      <c r="A2567" s="483" t="s">
        <v>10572</v>
      </c>
      <c r="C2567" s="483">
        <v>23000</v>
      </c>
      <c r="H2567" s="483" t="s">
        <v>10576</v>
      </c>
    </row>
    <row r="2568" spans="1:8">
      <c r="A2568" s="483" t="s">
        <v>10572</v>
      </c>
      <c r="C2568" s="483">
        <v>5000</v>
      </c>
      <c r="H2568" s="483" t="s">
        <v>10485</v>
      </c>
    </row>
    <row r="2569" spans="1:8">
      <c r="A2569" s="483" t="s">
        <v>10572</v>
      </c>
      <c r="C2569" s="483">
        <v>15359</v>
      </c>
      <c r="H2569" s="483" t="s">
        <v>10577</v>
      </c>
    </row>
    <row r="2570" spans="1:8">
      <c r="A2570" s="483" t="s">
        <v>10572</v>
      </c>
      <c r="C2570" s="483">
        <v>1090</v>
      </c>
      <c r="H2570" s="483" t="s">
        <v>10578</v>
      </c>
    </row>
    <row r="2571" spans="1:8">
      <c r="A2571" s="483" t="s">
        <v>10572</v>
      </c>
      <c r="E2571" s="483">
        <v>300</v>
      </c>
      <c r="F2571" s="483">
        <v>442</v>
      </c>
      <c r="G2571" s="483" t="s">
        <v>10579</v>
      </c>
      <c r="H2571" s="483" t="s">
        <v>10580</v>
      </c>
    </row>
    <row r="2572" spans="1:8">
      <c r="A2572" s="483" t="s">
        <v>10572</v>
      </c>
      <c r="D2572" s="483">
        <v>5000</v>
      </c>
      <c r="F2572" s="483">
        <v>5442</v>
      </c>
      <c r="H2572" s="483" t="s">
        <v>10485</v>
      </c>
    </row>
    <row r="2573" spans="1:8">
      <c r="A2573" s="483" t="s">
        <v>10581</v>
      </c>
      <c r="E2573" s="329">
        <v>110</v>
      </c>
      <c r="F2573" s="329">
        <v>5332</v>
      </c>
      <c r="G2573" s="483" t="s">
        <v>10495</v>
      </c>
      <c r="H2573" s="483" t="s">
        <v>10541</v>
      </c>
    </row>
    <row r="2574" spans="1:8">
      <c r="A2574" s="483" t="s">
        <v>10581</v>
      </c>
      <c r="E2574" s="329">
        <v>140</v>
      </c>
      <c r="F2574" s="329">
        <v>5192</v>
      </c>
      <c r="G2574" s="483" t="s">
        <v>10495</v>
      </c>
      <c r="H2574" s="483" t="s">
        <v>10541</v>
      </c>
    </row>
    <row r="2575" spans="1:8" ht="181.5">
      <c r="A2575" s="483" t="s">
        <v>10582</v>
      </c>
      <c r="C2575" s="483">
        <v>494498</v>
      </c>
      <c r="H2575" s="489" t="s">
        <v>10583</v>
      </c>
    </row>
    <row r="2576" spans="1:8">
      <c r="A2576" s="483" t="s">
        <v>10584</v>
      </c>
      <c r="C2576" s="483">
        <v>51801</v>
      </c>
      <c r="H2576" s="483" t="s">
        <v>10585</v>
      </c>
    </row>
    <row r="2577" spans="1:8">
      <c r="A2577" s="483" t="s">
        <v>10586</v>
      </c>
      <c r="E2577" s="483">
        <v>1205</v>
      </c>
      <c r="F2577" s="483">
        <v>3987</v>
      </c>
      <c r="G2577" s="483" t="s">
        <v>10482</v>
      </c>
      <c r="H2577" s="483" t="s">
        <v>10587</v>
      </c>
    </row>
    <row r="2578" spans="1:8" ht="115.5">
      <c r="A2578" s="483" t="s">
        <v>10588</v>
      </c>
      <c r="C2578" s="483">
        <v>59000</v>
      </c>
      <c r="H2578" s="489" t="s">
        <v>10589</v>
      </c>
    </row>
    <row r="2579" spans="1:8">
      <c r="A2579" s="483" t="s">
        <v>10590</v>
      </c>
      <c r="E2579" s="329">
        <v>209</v>
      </c>
      <c r="F2579" s="329">
        <v>3778</v>
      </c>
      <c r="G2579" s="329" t="s">
        <v>10498</v>
      </c>
      <c r="H2579" s="483" t="s">
        <v>10591</v>
      </c>
    </row>
    <row r="2580" spans="1:8">
      <c r="A2580" s="483" t="s">
        <v>10592</v>
      </c>
      <c r="C2580" s="483">
        <v>17000</v>
      </c>
      <c r="H2580" s="483" t="s">
        <v>10593</v>
      </c>
    </row>
    <row r="2581" spans="1:8">
      <c r="A2581" s="483" t="s">
        <v>10594</v>
      </c>
      <c r="E2581" s="483">
        <v>200</v>
      </c>
      <c r="F2581" s="329">
        <v>3578</v>
      </c>
      <c r="G2581" s="483" t="s">
        <v>10493</v>
      </c>
      <c r="H2581" s="483" t="s">
        <v>10595</v>
      </c>
    </row>
    <row r="2582" spans="1:8">
      <c r="A2582" s="483" t="s">
        <v>10596</v>
      </c>
      <c r="H2582" s="483" t="s">
        <v>10597</v>
      </c>
    </row>
    <row r="2583" spans="1:8">
      <c r="A2583" s="483" t="s">
        <v>10596</v>
      </c>
      <c r="C2583" s="483">
        <v>50000</v>
      </c>
      <c r="H2583" s="483" t="s">
        <v>10598</v>
      </c>
    </row>
    <row r="2584" spans="1:8">
      <c r="A2584" s="483" t="s">
        <v>10596</v>
      </c>
      <c r="H2584" s="483" t="s">
        <v>10599</v>
      </c>
    </row>
    <row r="2585" spans="1:8">
      <c r="A2585" s="483" t="s">
        <v>10600</v>
      </c>
      <c r="C2585" s="483">
        <v>26036</v>
      </c>
      <c r="H2585" s="483" t="s">
        <v>10601</v>
      </c>
    </row>
    <row r="2586" spans="1:8">
      <c r="A2586" s="483" t="s">
        <v>10602</v>
      </c>
      <c r="E2586" s="329">
        <v>145</v>
      </c>
      <c r="F2586" s="329">
        <v>3433</v>
      </c>
      <c r="G2586" s="483" t="s">
        <v>10495</v>
      </c>
      <c r="H2586" s="483" t="s">
        <v>10603</v>
      </c>
    </row>
    <row r="2587" spans="1:8">
      <c r="A2587" s="483" t="s">
        <v>10602</v>
      </c>
      <c r="E2587" s="329">
        <v>155</v>
      </c>
      <c r="F2587" s="329">
        <v>3278</v>
      </c>
      <c r="G2587" s="483" t="s">
        <v>10495</v>
      </c>
      <c r="H2587" s="483" t="s">
        <v>10603</v>
      </c>
    </row>
    <row r="2588" spans="1:8">
      <c r="A2588" s="483" t="s">
        <v>10604</v>
      </c>
      <c r="E2588" s="329">
        <v>190</v>
      </c>
      <c r="F2588" s="329">
        <v>3088</v>
      </c>
      <c r="G2588" s="483" t="s">
        <v>10495</v>
      </c>
      <c r="H2588" s="483" t="s">
        <v>10605</v>
      </c>
    </row>
    <row r="2589" spans="1:8">
      <c r="A2589" s="483" t="s">
        <v>10604</v>
      </c>
      <c r="E2589" s="329">
        <v>20</v>
      </c>
      <c r="F2589" s="329">
        <v>3068</v>
      </c>
      <c r="G2589" s="483" t="s">
        <v>10495</v>
      </c>
      <c r="H2589" s="483" t="s">
        <v>10606</v>
      </c>
    </row>
    <row r="2590" spans="1:8">
      <c r="A2590" s="483" t="s">
        <v>10607</v>
      </c>
      <c r="E2590" s="483">
        <v>1205</v>
      </c>
      <c r="F2590" s="483">
        <v>1863</v>
      </c>
      <c r="G2590" s="483" t="s">
        <v>10482</v>
      </c>
      <c r="H2590" s="483" t="s">
        <v>10608</v>
      </c>
    </row>
    <row r="2591" spans="1:8">
      <c r="A2591" s="483" t="s">
        <v>10609</v>
      </c>
      <c r="C2591" s="483">
        <v>17000</v>
      </c>
      <c r="H2591" s="483" t="s">
        <v>10610</v>
      </c>
    </row>
    <row r="2592" spans="1:8">
      <c r="A2592" s="483" t="s">
        <v>10611</v>
      </c>
      <c r="E2592" s="329">
        <v>18</v>
      </c>
      <c r="F2592" s="329">
        <v>1845</v>
      </c>
      <c r="G2592" s="483" t="s">
        <v>10486</v>
      </c>
      <c r="H2592" s="483" t="s">
        <v>10612</v>
      </c>
    </row>
    <row r="2593" spans="1:8">
      <c r="A2593" s="483" t="s">
        <v>10611</v>
      </c>
      <c r="E2593" s="483">
        <v>204</v>
      </c>
      <c r="F2593" s="329">
        <v>1641</v>
      </c>
      <c r="G2593" s="483" t="s">
        <v>10478</v>
      </c>
      <c r="H2593" s="483" t="s">
        <v>10613</v>
      </c>
    </row>
    <row r="2594" spans="1:8">
      <c r="A2594" s="483" t="s">
        <v>10611</v>
      </c>
      <c r="E2594" s="329">
        <v>80</v>
      </c>
      <c r="F2594" s="329">
        <v>1561</v>
      </c>
      <c r="G2594" s="483" t="s">
        <v>10478</v>
      </c>
      <c r="H2594" s="483" t="s">
        <v>10479</v>
      </c>
    </row>
    <row r="2595" spans="1:8">
      <c r="A2595" s="483" t="s">
        <v>10614</v>
      </c>
      <c r="C2595" s="483">
        <v>25318</v>
      </c>
      <c r="H2595" s="483" t="s">
        <v>10615</v>
      </c>
    </row>
    <row r="2596" spans="1:8">
      <c r="A2596" s="483" t="s">
        <v>10614</v>
      </c>
      <c r="C2596" s="483">
        <v>62750</v>
      </c>
      <c r="H2596" s="483" t="s">
        <v>10616</v>
      </c>
    </row>
    <row r="2597" spans="1:8">
      <c r="A2597" s="483" t="s">
        <v>10614</v>
      </c>
      <c r="C2597" s="483">
        <v>18000</v>
      </c>
      <c r="H2597" s="483" t="s">
        <v>10617</v>
      </c>
    </row>
    <row r="2598" spans="1:8">
      <c r="A2598" s="483" t="s">
        <v>10614</v>
      </c>
      <c r="C2598" s="483">
        <v>2036</v>
      </c>
      <c r="H2598" s="483" t="s">
        <v>10618</v>
      </c>
    </row>
    <row r="2599" spans="1:8">
      <c r="A2599" s="483" t="s">
        <v>10614</v>
      </c>
      <c r="C2599" s="483">
        <v>28321</v>
      </c>
      <c r="H2599" s="483" t="s">
        <v>10619</v>
      </c>
    </row>
    <row r="2600" spans="1:8">
      <c r="A2600" s="483" t="s">
        <v>10620</v>
      </c>
      <c r="E2600" s="483">
        <v>45</v>
      </c>
      <c r="F2600" s="483">
        <v>1516</v>
      </c>
      <c r="G2600" s="483" t="s">
        <v>10474</v>
      </c>
      <c r="H2600" s="483" t="s">
        <v>10621</v>
      </c>
    </row>
    <row r="2601" spans="1:8">
      <c r="A2601" s="483" t="s">
        <v>10622</v>
      </c>
      <c r="C2601" s="483">
        <v>5000</v>
      </c>
      <c r="H2601" s="483" t="s">
        <v>10485</v>
      </c>
    </row>
    <row r="2602" spans="1:8">
      <c r="A2602" s="483" t="s">
        <v>10622</v>
      </c>
      <c r="C2602" s="483">
        <v>8712</v>
      </c>
      <c r="H2602" s="483" t="s">
        <v>10623</v>
      </c>
    </row>
    <row r="2603" spans="1:8">
      <c r="A2603" s="483" t="s">
        <v>10624</v>
      </c>
      <c r="D2603" s="483">
        <v>5000</v>
      </c>
      <c r="F2603" s="483">
        <v>6516</v>
      </c>
      <c r="H2603" s="483" t="s">
        <v>10485</v>
      </c>
    </row>
    <row r="2604" spans="1:8">
      <c r="A2604" s="483" t="s">
        <v>10625</v>
      </c>
      <c r="E2604" s="329">
        <v>150</v>
      </c>
      <c r="F2604" s="329">
        <v>6366</v>
      </c>
      <c r="G2604" s="483" t="s">
        <v>10495</v>
      </c>
      <c r="H2604" s="483" t="s">
        <v>10626</v>
      </c>
    </row>
    <row r="2605" spans="1:8">
      <c r="A2605" s="483" t="s">
        <v>10625</v>
      </c>
      <c r="E2605" s="329">
        <v>150</v>
      </c>
      <c r="F2605" s="329">
        <v>6216</v>
      </c>
      <c r="G2605" s="483" t="s">
        <v>10495</v>
      </c>
      <c r="H2605" s="483" t="s">
        <v>10626</v>
      </c>
    </row>
    <row r="2606" spans="1:8">
      <c r="A2606" s="483" t="s">
        <v>10627</v>
      </c>
      <c r="E2606" s="329">
        <v>245</v>
      </c>
      <c r="F2606" s="329">
        <v>5971</v>
      </c>
      <c r="G2606" s="483" t="s">
        <v>10495</v>
      </c>
      <c r="H2606" s="483" t="s">
        <v>10628</v>
      </c>
    </row>
    <row r="2607" spans="1:8">
      <c r="A2607" s="483" t="s">
        <v>10627</v>
      </c>
      <c r="E2607" s="329">
        <v>275</v>
      </c>
      <c r="F2607" s="329">
        <v>5696</v>
      </c>
      <c r="G2607" s="483" t="s">
        <v>10495</v>
      </c>
      <c r="H2607" s="483" t="s">
        <v>10628</v>
      </c>
    </row>
    <row r="2608" spans="1:8">
      <c r="A2608" s="483" t="s">
        <v>10627</v>
      </c>
      <c r="E2608" s="483">
        <v>1205</v>
      </c>
      <c r="F2608" s="483">
        <v>4491</v>
      </c>
      <c r="G2608" s="483" t="s">
        <v>10482</v>
      </c>
      <c r="H2608" s="483" t="s">
        <v>10629</v>
      </c>
    </row>
    <row r="2609" spans="1:8">
      <c r="A2609" s="483" t="s">
        <v>10630</v>
      </c>
      <c r="E2609" s="329">
        <v>190</v>
      </c>
      <c r="F2609" s="329">
        <v>4301</v>
      </c>
      <c r="G2609" s="483" t="s">
        <v>10493</v>
      </c>
      <c r="H2609" s="329" t="s">
        <v>10517</v>
      </c>
    </row>
    <row r="2610" spans="1:8">
      <c r="A2610" s="483" t="s">
        <v>10631</v>
      </c>
      <c r="E2610" s="329">
        <v>188</v>
      </c>
      <c r="F2610" s="329">
        <v>4113</v>
      </c>
      <c r="G2610" s="329" t="s">
        <v>10498</v>
      </c>
      <c r="H2610" s="483" t="s">
        <v>10632</v>
      </c>
    </row>
    <row r="2611" spans="1:8">
      <c r="A2611" s="483" t="s">
        <v>10633</v>
      </c>
      <c r="E2611" s="483">
        <v>35</v>
      </c>
      <c r="F2611" s="483">
        <v>4078</v>
      </c>
      <c r="G2611" s="483" t="s">
        <v>10474</v>
      </c>
      <c r="H2611" s="483" t="s">
        <v>10634</v>
      </c>
    </row>
    <row r="2612" spans="1:8">
      <c r="A2612" s="483" t="s">
        <v>10635</v>
      </c>
      <c r="C2612" s="483">
        <v>17000</v>
      </c>
      <c r="H2612" s="483" t="s">
        <v>10636</v>
      </c>
    </row>
    <row r="2613" spans="1:8">
      <c r="A2613" s="483" t="s">
        <v>10637</v>
      </c>
      <c r="C2613" s="483">
        <v>25318</v>
      </c>
      <c r="H2613" s="483" t="s">
        <v>10638</v>
      </c>
    </row>
    <row r="2614" spans="1:8">
      <c r="A2614" s="483" t="s">
        <v>10637</v>
      </c>
      <c r="C2614" s="483">
        <v>62750</v>
      </c>
      <c r="H2614" s="483" t="s">
        <v>10639</v>
      </c>
    </row>
    <row r="2615" spans="1:8">
      <c r="A2615" s="483" t="s">
        <v>10637</v>
      </c>
      <c r="C2615" s="483">
        <v>36000</v>
      </c>
      <c r="H2615" s="483" t="s">
        <v>10640</v>
      </c>
    </row>
    <row r="2616" spans="1:8">
      <c r="A2616" s="483" t="s">
        <v>10637</v>
      </c>
      <c r="C2616" s="483">
        <v>5998</v>
      </c>
      <c r="H2616" s="483" t="s">
        <v>10641</v>
      </c>
    </row>
    <row r="2617" spans="1:8">
      <c r="A2617" s="483" t="s">
        <v>10637</v>
      </c>
      <c r="C2617" s="483">
        <v>27660</v>
      </c>
      <c r="H2617" s="483" t="s">
        <v>10642</v>
      </c>
    </row>
    <row r="2618" spans="1:8" ht="132">
      <c r="A2618" s="483" t="s">
        <v>10637</v>
      </c>
      <c r="C2618" s="483">
        <v>35000</v>
      </c>
      <c r="H2618" s="489" t="s">
        <v>10643</v>
      </c>
    </row>
    <row r="2619" spans="1:8">
      <c r="A2619" s="483" t="s">
        <v>10644</v>
      </c>
      <c r="E2619" s="329">
        <v>205</v>
      </c>
      <c r="F2619" s="329">
        <v>3873</v>
      </c>
      <c r="G2619" s="483" t="s">
        <v>10495</v>
      </c>
      <c r="H2619" s="483" t="s">
        <v>10645</v>
      </c>
    </row>
    <row r="2620" spans="1:8">
      <c r="A2620" s="483" t="s">
        <v>10644</v>
      </c>
      <c r="E2620" s="329">
        <v>215</v>
      </c>
      <c r="F2620" s="329">
        <v>3658</v>
      </c>
      <c r="G2620" s="483" t="s">
        <v>10495</v>
      </c>
      <c r="H2620" s="483" t="s">
        <v>10645</v>
      </c>
    </row>
    <row r="2621" spans="1:8">
      <c r="A2621" s="483" t="s">
        <v>10646</v>
      </c>
      <c r="E2621" s="329">
        <v>105</v>
      </c>
      <c r="F2621" s="329">
        <v>3553</v>
      </c>
      <c r="G2621" s="483" t="s">
        <v>10486</v>
      </c>
      <c r="H2621" s="483" t="s">
        <v>10647</v>
      </c>
    </row>
    <row r="2622" spans="1:8">
      <c r="A2622" s="483" t="s">
        <v>10648</v>
      </c>
      <c r="E2622" s="483">
        <v>1205</v>
      </c>
      <c r="F2622" s="483">
        <v>2348</v>
      </c>
      <c r="G2622" s="483" t="s">
        <v>10482</v>
      </c>
      <c r="H2622" s="483" t="s">
        <v>10649</v>
      </c>
    </row>
    <row r="2623" spans="1:8">
      <c r="A2623" s="483" t="s">
        <v>10650</v>
      </c>
      <c r="E2623" s="483">
        <v>35</v>
      </c>
      <c r="F2623" s="483">
        <v>2313</v>
      </c>
      <c r="G2623" s="483" t="s">
        <v>10474</v>
      </c>
      <c r="H2623" s="483" t="s">
        <v>10651</v>
      </c>
    </row>
    <row r="2624" spans="1:8">
      <c r="A2624" s="483" t="s">
        <v>10652</v>
      </c>
      <c r="E2624" s="329">
        <v>18</v>
      </c>
      <c r="F2624" s="329">
        <v>2295</v>
      </c>
      <c r="G2624" s="483" t="s">
        <v>10486</v>
      </c>
      <c r="H2624" s="483" t="s">
        <v>10653</v>
      </c>
    </row>
    <row r="2625" spans="1:8">
      <c r="A2625" s="483" t="s">
        <v>10654</v>
      </c>
      <c r="C2625" s="483">
        <v>17000</v>
      </c>
      <c r="H2625" s="483" t="s">
        <v>10655</v>
      </c>
    </row>
    <row r="2626" spans="1:8">
      <c r="A2626" s="483" t="s">
        <v>10656</v>
      </c>
      <c r="E2626" s="483">
        <v>35</v>
      </c>
      <c r="F2626" s="483">
        <v>2260</v>
      </c>
      <c r="G2626" s="483" t="s">
        <v>10474</v>
      </c>
      <c r="H2626" s="483" t="s">
        <v>10657</v>
      </c>
    </row>
    <row r="2627" spans="1:8">
      <c r="A2627" s="483" t="s">
        <v>10658</v>
      </c>
      <c r="C2627" s="483">
        <v>25318</v>
      </c>
      <c r="H2627" s="483" t="s">
        <v>10659</v>
      </c>
    </row>
    <row r="2628" spans="1:8">
      <c r="A2628" s="483" t="s">
        <v>10658</v>
      </c>
      <c r="C2628" s="483">
        <v>61326</v>
      </c>
      <c r="H2628" s="483" t="s">
        <v>10660</v>
      </c>
    </row>
    <row r="2629" spans="1:8">
      <c r="A2629" s="483" t="s">
        <v>10658</v>
      </c>
      <c r="C2629" s="483">
        <v>11956</v>
      </c>
      <c r="H2629" s="483" t="s">
        <v>10661</v>
      </c>
    </row>
    <row r="2630" spans="1:8">
      <c r="A2630" s="483" t="s">
        <v>10658</v>
      </c>
      <c r="E2630" s="329">
        <v>110</v>
      </c>
      <c r="F2630" s="329">
        <v>2150</v>
      </c>
      <c r="G2630" s="483" t="s">
        <v>10495</v>
      </c>
      <c r="H2630" s="483" t="s">
        <v>10662</v>
      </c>
    </row>
    <row r="2631" spans="1:8">
      <c r="A2631" s="483" t="s">
        <v>10658</v>
      </c>
      <c r="E2631" s="329">
        <v>100</v>
      </c>
      <c r="F2631" s="329">
        <v>2050</v>
      </c>
      <c r="G2631" s="483" t="s">
        <v>10495</v>
      </c>
      <c r="H2631" s="483" t="s">
        <v>10662</v>
      </c>
    </row>
    <row r="2632" spans="1:8">
      <c r="A2632" s="483" t="s">
        <v>10663</v>
      </c>
      <c r="C2632" s="483">
        <v>8608</v>
      </c>
      <c r="H2632" s="483" t="s">
        <v>10664</v>
      </c>
    </row>
    <row r="2633" spans="1:8">
      <c r="A2633" s="483" t="s">
        <v>10665</v>
      </c>
      <c r="C2633" s="483">
        <v>5000</v>
      </c>
      <c r="H2633" s="483" t="s">
        <v>10485</v>
      </c>
    </row>
    <row r="2634" spans="1:8">
      <c r="A2634" s="483" t="s">
        <v>10665</v>
      </c>
      <c r="D2634" s="483">
        <v>5000</v>
      </c>
      <c r="F2634" s="483">
        <v>7050</v>
      </c>
      <c r="H2634" s="483" t="s">
        <v>10485</v>
      </c>
    </row>
    <row r="2635" spans="1:8">
      <c r="A2635" s="483" t="s">
        <v>10665</v>
      </c>
      <c r="E2635" s="329">
        <v>121</v>
      </c>
      <c r="F2635" s="329">
        <v>6929</v>
      </c>
      <c r="G2635" s="483" t="s">
        <v>10474</v>
      </c>
      <c r="H2635" s="483" t="s">
        <v>10666</v>
      </c>
    </row>
    <row r="2636" spans="1:8">
      <c r="A2636" s="483" t="s">
        <v>10665</v>
      </c>
      <c r="E2636" s="483">
        <v>1020</v>
      </c>
      <c r="F2636" s="483">
        <v>5909</v>
      </c>
      <c r="G2636" s="483" t="s">
        <v>10474</v>
      </c>
      <c r="H2636" s="483" t="s">
        <v>10667</v>
      </c>
    </row>
    <row r="2637" spans="1:8">
      <c r="A2637" s="483" t="s">
        <v>10668</v>
      </c>
      <c r="E2637" s="329">
        <v>375</v>
      </c>
      <c r="F2637" s="329">
        <v>5534</v>
      </c>
      <c r="G2637" s="483" t="s">
        <v>10495</v>
      </c>
      <c r="H2637" s="483" t="s">
        <v>10669</v>
      </c>
    </row>
    <row r="2638" spans="1:8">
      <c r="A2638" s="483" t="s">
        <v>10668</v>
      </c>
      <c r="E2638" s="329">
        <v>405</v>
      </c>
      <c r="F2638" s="329">
        <v>5129</v>
      </c>
      <c r="G2638" s="483" t="s">
        <v>10495</v>
      </c>
      <c r="H2638" s="483" t="s">
        <v>10669</v>
      </c>
    </row>
    <row r="2639" spans="1:8">
      <c r="A2639" s="483" t="s">
        <v>10670</v>
      </c>
      <c r="E2639" s="329">
        <v>120</v>
      </c>
      <c r="F2639" s="329">
        <v>5009</v>
      </c>
      <c r="G2639" s="483" t="s">
        <v>10495</v>
      </c>
      <c r="H2639" s="483" t="s">
        <v>10671</v>
      </c>
    </row>
    <row r="2640" spans="1:8">
      <c r="A2640" s="483" t="s">
        <v>10670</v>
      </c>
      <c r="E2640" s="329">
        <v>235</v>
      </c>
      <c r="F2640" s="329">
        <v>4774</v>
      </c>
      <c r="G2640" s="483" t="s">
        <v>10495</v>
      </c>
      <c r="H2640" s="483" t="s">
        <v>10672</v>
      </c>
    </row>
    <row r="2641" spans="1:8">
      <c r="A2641" s="483" t="s">
        <v>10670</v>
      </c>
      <c r="E2641" s="329">
        <v>165</v>
      </c>
      <c r="F2641" s="329">
        <v>4609</v>
      </c>
      <c r="G2641" s="483" t="s">
        <v>10495</v>
      </c>
      <c r="H2641" s="483" t="s">
        <v>10671</v>
      </c>
    </row>
    <row r="2642" spans="1:8">
      <c r="E2642" s="329"/>
      <c r="F2642" s="329"/>
      <c r="H2642" s="490" t="s">
        <v>10673</v>
      </c>
    </row>
    <row r="2643" spans="1:8">
      <c r="A2643" s="483" t="s">
        <v>10674</v>
      </c>
      <c r="E2643" s="329">
        <v>1205</v>
      </c>
      <c r="F2643" s="329">
        <v>3404</v>
      </c>
      <c r="G2643" s="483" t="s">
        <v>10482</v>
      </c>
      <c r="H2643" s="483" t="s">
        <v>10675</v>
      </c>
    </row>
    <row r="2644" spans="1:8">
      <c r="A2644" s="483" t="s">
        <v>10674</v>
      </c>
      <c r="E2644" s="329">
        <v>187</v>
      </c>
      <c r="F2644" s="329">
        <v>3217</v>
      </c>
      <c r="G2644" s="329" t="s">
        <v>10498</v>
      </c>
      <c r="H2644" s="483" t="s">
        <v>10676</v>
      </c>
    </row>
    <row r="2645" spans="1:8">
      <c r="A2645" s="483" t="s">
        <v>10677</v>
      </c>
      <c r="E2645" s="329">
        <v>280</v>
      </c>
      <c r="F2645" s="329">
        <v>2937</v>
      </c>
      <c r="G2645" s="483" t="s">
        <v>10495</v>
      </c>
      <c r="H2645" s="483" t="s">
        <v>10669</v>
      </c>
    </row>
    <row r="2646" spans="1:8">
      <c r="A2646" s="483" t="s">
        <v>10677</v>
      </c>
      <c r="E2646" s="329">
        <v>275</v>
      </c>
      <c r="F2646" s="329">
        <v>2662</v>
      </c>
      <c r="G2646" s="483" t="s">
        <v>10495</v>
      </c>
      <c r="H2646" s="483" t="s">
        <v>10671</v>
      </c>
    </row>
    <row r="2647" spans="1:8">
      <c r="A2647" s="483" t="s">
        <v>10678</v>
      </c>
      <c r="E2647" s="329">
        <v>30</v>
      </c>
      <c r="F2647" s="329">
        <v>2632</v>
      </c>
      <c r="G2647" s="483" t="s">
        <v>10474</v>
      </c>
      <c r="H2647" s="483" t="s">
        <v>10679</v>
      </c>
    </row>
    <row r="2648" spans="1:8">
      <c r="A2648" s="483" t="s">
        <v>10680</v>
      </c>
      <c r="E2648" s="329">
        <v>30</v>
      </c>
      <c r="F2648" s="329">
        <v>2602</v>
      </c>
      <c r="G2648" s="483" t="s">
        <v>10474</v>
      </c>
      <c r="H2648" s="483" t="s">
        <v>10681</v>
      </c>
    </row>
    <row r="2649" spans="1:8" ht="33">
      <c r="A2649" s="483" t="s">
        <v>10680</v>
      </c>
      <c r="C2649" s="483">
        <v>50000</v>
      </c>
      <c r="H2649" s="489" t="s">
        <v>10682</v>
      </c>
    </row>
    <row r="2650" spans="1:8">
      <c r="A2650" s="483" t="s">
        <v>10683</v>
      </c>
      <c r="C2650" s="483">
        <v>17000</v>
      </c>
      <c r="H2650" s="483" t="s">
        <v>10684</v>
      </c>
    </row>
    <row r="2651" spans="1:8">
      <c r="A2651" s="483" t="s">
        <v>10685</v>
      </c>
      <c r="E2651" s="483">
        <v>149</v>
      </c>
      <c r="F2651" s="329">
        <v>2453</v>
      </c>
      <c r="G2651" s="483" t="s">
        <v>10486</v>
      </c>
      <c r="H2651" s="483" t="s">
        <v>10524</v>
      </c>
    </row>
    <row r="2652" spans="1:8">
      <c r="A2652" s="483" t="s">
        <v>10686</v>
      </c>
      <c r="E2652" s="329">
        <v>5</v>
      </c>
      <c r="F2652" s="329">
        <v>2448</v>
      </c>
      <c r="G2652" s="483" t="s">
        <v>10486</v>
      </c>
      <c r="H2652" s="483" t="s">
        <v>10687</v>
      </c>
    </row>
    <row r="2653" spans="1:8">
      <c r="A2653" s="483" t="s">
        <v>10686</v>
      </c>
      <c r="D2653" s="483">
        <v>5000</v>
      </c>
      <c r="E2653" s="329"/>
      <c r="F2653" s="329">
        <v>7448</v>
      </c>
      <c r="H2653" s="483" t="s">
        <v>10485</v>
      </c>
    </row>
    <row r="2654" spans="1:8">
      <c r="A2654" s="483" t="s">
        <v>10686</v>
      </c>
      <c r="E2654" s="483">
        <v>1300</v>
      </c>
      <c r="F2654" s="329">
        <v>6148</v>
      </c>
      <c r="H2654" s="483" t="s">
        <v>10688</v>
      </c>
    </row>
    <row r="2655" spans="1:8">
      <c r="A2655" s="483" t="s">
        <v>10686</v>
      </c>
      <c r="E2655" s="483">
        <v>900</v>
      </c>
      <c r="F2655" s="329">
        <v>5248</v>
      </c>
      <c r="H2655" s="483" t="s">
        <v>10689</v>
      </c>
    </row>
    <row r="2656" spans="1:8">
      <c r="A2656" s="483" t="s">
        <v>10686</v>
      </c>
      <c r="E2656" s="483">
        <v>500</v>
      </c>
      <c r="F2656" s="329">
        <v>4748</v>
      </c>
      <c r="H2656" s="483" t="s">
        <v>10690</v>
      </c>
    </row>
    <row r="2657" spans="1:8">
      <c r="A2657" s="483" t="s">
        <v>10686</v>
      </c>
      <c r="E2657" s="329">
        <v>110</v>
      </c>
      <c r="F2657" s="329">
        <v>4638</v>
      </c>
      <c r="G2657" s="483" t="s">
        <v>10495</v>
      </c>
      <c r="H2657" s="483" t="s">
        <v>10691</v>
      </c>
    </row>
    <row r="2658" spans="1:8">
      <c r="A2658" s="483" t="s">
        <v>10686</v>
      </c>
      <c r="E2658" s="329">
        <v>95</v>
      </c>
      <c r="F2658" s="329">
        <v>4543</v>
      </c>
      <c r="G2658" s="483" t="s">
        <v>10495</v>
      </c>
      <c r="H2658" s="483" t="s">
        <v>10692</v>
      </c>
    </row>
    <row r="2659" spans="1:8">
      <c r="A2659" s="483" t="s">
        <v>10693</v>
      </c>
      <c r="E2659" s="329">
        <v>110</v>
      </c>
      <c r="F2659" s="329">
        <v>4433</v>
      </c>
      <c r="G2659" s="483" t="s">
        <v>10495</v>
      </c>
      <c r="H2659" s="483" t="s">
        <v>10694</v>
      </c>
    </row>
    <row r="2660" spans="1:8">
      <c r="A2660" s="483" t="s">
        <v>10693</v>
      </c>
      <c r="E2660" s="329">
        <v>121</v>
      </c>
      <c r="F2660" s="329">
        <v>4312</v>
      </c>
      <c r="G2660" s="483" t="s">
        <v>10474</v>
      </c>
      <c r="H2660" s="483" t="s">
        <v>10695</v>
      </c>
    </row>
    <row r="2661" spans="1:8">
      <c r="A2661" s="483" t="s">
        <v>10696</v>
      </c>
      <c r="C2661" s="483">
        <v>41609</v>
      </c>
      <c r="H2661" s="483" t="s">
        <v>10697</v>
      </c>
    </row>
    <row r="2662" spans="1:8">
      <c r="A2662" s="483" t="s">
        <v>10698</v>
      </c>
      <c r="E2662" s="483">
        <v>220</v>
      </c>
      <c r="F2662" s="329">
        <v>4092</v>
      </c>
      <c r="G2662" s="483" t="s">
        <v>10478</v>
      </c>
      <c r="H2662" s="483" t="s">
        <v>10699</v>
      </c>
    </row>
    <row r="2663" spans="1:8">
      <c r="A2663" s="483" t="s">
        <v>10700</v>
      </c>
      <c r="E2663" s="483">
        <v>300</v>
      </c>
      <c r="F2663" s="483">
        <v>3792</v>
      </c>
      <c r="G2663" s="483" t="s">
        <v>10579</v>
      </c>
      <c r="H2663" s="483" t="s">
        <v>10580</v>
      </c>
    </row>
    <row r="2664" spans="1:8">
      <c r="A2664" s="483" t="s">
        <v>10701</v>
      </c>
      <c r="E2664" s="329">
        <v>200</v>
      </c>
      <c r="F2664" s="329">
        <v>3592</v>
      </c>
      <c r="G2664" s="483" t="s">
        <v>10495</v>
      </c>
      <c r="H2664" s="483" t="s">
        <v>10702</v>
      </c>
    </row>
    <row r="2665" spans="1:8">
      <c r="A2665" s="483" t="s">
        <v>10701</v>
      </c>
      <c r="E2665" s="329">
        <v>280</v>
      </c>
      <c r="F2665" s="329">
        <v>3312</v>
      </c>
      <c r="G2665" s="483" t="s">
        <v>10495</v>
      </c>
      <c r="H2665" s="483" t="s">
        <v>10702</v>
      </c>
    </row>
    <row r="2666" spans="1:8">
      <c r="A2666" s="483" t="s">
        <v>10701</v>
      </c>
      <c r="E2666" s="329">
        <v>1205</v>
      </c>
      <c r="F2666" s="329">
        <v>2107</v>
      </c>
      <c r="G2666" s="483" t="s">
        <v>10482</v>
      </c>
      <c r="H2666" s="483" t="s">
        <v>10703</v>
      </c>
    </row>
    <row r="2667" spans="1:8">
      <c r="A2667" s="483" t="s">
        <v>10704</v>
      </c>
      <c r="E2667" s="329">
        <v>18</v>
      </c>
      <c r="F2667" s="329">
        <v>2089</v>
      </c>
      <c r="G2667" s="483" t="s">
        <v>10486</v>
      </c>
      <c r="H2667" s="483" t="s">
        <v>10705</v>
      </c>
    </row>
    <row r="2668" spans="1:8">
      <c r="A2668" s="483" t="s">
        <v>10704</v>
      </c>
      <c r="E2668" s="329">
        <v>248</v>
      </c>
      <c r="F2668" s="329">
        <v>1841</v>
      </c>
      <c r="G2668" s="483" t="s">
        <v>10493</v>
      </c>
      <c r="H2668" s="329" t="s">
        <v>10518</v>
      </c>
    </row>
    <row r="2669" spans="1:8">
      <c r="A2669" s="483" t="s">
        <v>10704</v>
      </c>
      <c r="E2669" s="329">
        <v>32</v>
      </c>
      <c r="F2669" s="329">
        <v>1809</v>
      </c>
      <c r="G2669" s="483" t="s">
        <v>10495</v>
      </c>
      <c r="H2669" s="483" t="s">
        <v>10706</v>
      </c>
    </row>
    <row r="2670" spans="1:8">
      <c r="A2670" s="483" t="s">
        <v>10707</v>
      </c>
      <c r="C2670" s="483">
        <v>17000</v>
      </c>
      <c r="H2670" s="483" t="s">
        <v>10708</v>
      </c>
    </row>
    <row r="2671" spans="1:8">
      <c r="A2671" s="483" t="s">
        <v>10709</v>
      </c>
      <c r="C2671" s="483">
        <v>18613</v>
      </c>
      <c r="H2671" s="483" t="s">
        <v>10710</v>
      </c>
    </row>
    <row r="2672" spans="1:8">
      <c r="A2672" s="483" t="s">
        <v>10711</v>
      </c>
      <c r="C2672" s="483">
        <v>30723</v>
      </c>
      <c r="H2672" s="483" t="s">
        <v>10712</v>
      </c>
    </row>
    <row r="2673" spans="1:8">
      <c r="A2673" s="483" t="s">
        <v>10711</v>
      </c>
      <c r="C2673" s="483">
        <v>25318</v>
      </c>
      <c r="H2673" s="483" t="s">
        <v>10713</v>
      </c>
    </row>
    <row r="2674" spans="1:8">
      <c r="A2674" s="483" t="s">
        <v>10711</v>
      </c>
      <c r="C2674" s="483">
        <v>61326</v>
      </c>
      <c r="H2674" s="483" t="s">
        <v>10714</v>
      </c>
    </row>
    <row r="2675" spans="1:8">
      <c r="A2675" s="483" t="s">
        <v>10711</v>
      </c>
      <c r="C2675" s="483">
        <v>15000</v>
      </c>
      <c r="H2675" s="483" t="s">
        <v>10715</v>
      </c>
    </row>
    <row r="2676" spans="1:8">
      <c r="A2676" s="483" t="s">
        <v>10716</v>
      </c>
      <c r="E2676" s="483">
        <v>57</v>
      </c>
      <c r="F2676" s="329">
        <v>1752</v>
      </c>
      <c r="G2676" s="483" t="s">
        <v>10478</v>
      </c>
      <c r="H2676" s="483" t="s">
        <v>10717</v>
      </c>
    </row>
    <row r="2677" spans="1:8">
      <c r="A2677" s="483" t="s">
        <v>10718</v>
      </c>
      <c r="E2677" s="329">
        <v>45</v>
      </c>
      <c r="F2677" s="329">
        <v>1707</v>
      </c>
      <c r="G2677" s="483" t="s">
        <v>10474</v>
      </c>
      <c r="H2677" s="483" t="s">
        <v>10719</v>
      </c>
    </row>
    <row r="2678" spans="1:8">
      <c r="A2678" s="483" t="s">
        <v>10720</v>
      </c>
      <c r="E2678" s="329">
        <v>7</v>
      </c>
      <c r="F2678" s="329">
        <v>1700</v>
      </c>
      <c r="G2678" s="483" t="s">
        <v>10474</v>
      </c>
      <c r="H2678" s="483" t="s">
        <v>10721</v>
      </c>
    </row>
    <row r="2679" spans="1:8">
      <c r="A2679" s="483" t="s">
        <v>10722</v>
      </c>
      <c r="D2679" s="483">
        <v>5000</v>
      </c>
      <c r="E2679" s="329"/>
      <c r="F2679" s="329">
        <v>6700</v>
      </c>
      <c r="H2679" s="483" t="s">
        <v>10485</v>
      </c>
    </row>
    <row r="2680" spans="1:8">
      <c r="A2680" s="483" t="s">
        <v>10722</v>
      </c>
      <c r="E2680" s="329">
        <v>1205</v>
      </c>
      <c r="F2680" s="329">
        <v>5495</v>
      </c>
      <c r="G2680" s="483" t="s">
        <v>10482</v>
      </c>
      <c r="H2680" s="483" t="s">
        <v>10723</v>
      </c>
    </row>
    <row r="2681" spans="1:8">
      <c r="A2681" s="483" t="s">
        <v>10724</v>
      </c>
      <c r="E2681" s="329">
        <v>300</v>
      </c>
      <c r="F2681" s="329">
        <v>5195</v>
      </c>
      <c r="H2681" s="483" t="s">
        <v>10725</v>
      </c>
    </row>
    <row r="2682" spans="1:8">
      <c r="A2682" s="483" t="s">
        <v>10724</v>
      </c>
      <c r="E2682" s="329">
        <v>35</v>
      </c>
      <c r="F2682" s="329">
        <v>5160</v>
      </c>
      <c r="G2682" s="483" t="s">
        <v>10474</v>
      </c>
      <c r="H2682" s="483" t="s">
        <v>10726</v>
      </c>
    </row>
    <row r="2683" spans="1:8">
      <c r="A2683" s="483" t="s">
        <v>10727</v>
      </c>
      <c r="E2683" s="329">
        <v>35</v>
      </c>
      <c r="F2683" s="329">
        <v>5125</v>
      </c>
      <c r="G2683" s="483" t="s">
        <v>10474</v>
      </c>
      <c r="H2683" s="483" t="s">
        <v>10728</v>
      </c>
    </row>
    <row r="2684" spans="1:8">
      <c r="A2684" s="483" t="s">
        <v>10727</v>
      </c>
      <c r="E2684" s="329">
        <v>199</v>
      </c>
      <c r="F2684" s="329">
        <v>4926</v>
      </c>
      <c r="G2684" s="329" t="s">
        <v>10498</v>
      </c>
      <c r="H2684" s="483" t="s">
        <v>10729</v>
      </c>
    </row>
    <row r="2685" spans="1:8">
      <c r="A2685" s="483" t="s">
        <v>10727</v>
      </c>
      <c r="E2685" s="483">
        <v>264</v>
      </c>
      <c r="F2685" s="329">
        <v>4662</v>
      </c>
      <c r="G2685" s="483" t="s">
        <v>10478</v>
      </c>
      <c r="H2685" s="483" t="s">
        <v>10730</v>
      </c>
    </row>
    <row r="2686" spans="1:8">
      <c r="A2686" s="483" t="s">
        <v>10731</v>
      </c>
      <c r="E2686" s="329">
        <v>35</v>
      </c>
      <c r="F2686" s="329">
        <v>4627</v>
      </c>
      <c r="G2686" s="483" t="s">
        <v>10474</v>
      </c>
      <c r="H2686" s="483" t="s">
        <v>10732</v>
      </c>
    </row>
    <row r="2687" spans="1:8">
      <c r="A2687" s="483" t="s">
        <v>10733</v>
      </c>
      <c r="C2687" s="483">
        <v>17000</v>
      </c>
      <c r="H2687" s="483" t="s">
        <v>10734</v>
      </c>
    </row>
    <row r="2688" spans="1:8">
      <c r="A2688" s="483" t="s">
        <v>10735</v>
      </c>
      <c r="E2688" s="329">
        <v>250</v>
      </c>
      <c r="F2688" s="329">
        <v>4377</v>
      </c>
      <c r="G2688" s="483" t="s">
        <v>10495</v>
      </c>
      <c r="H2688" s="483" t="s">
        <v>10736</v>
      </c>
    </row>
    <row r="2689" spans="1:8">
      <c r="A2689" s="483" t="s">
        <v>10735</v>
      </c>
      <c r="E2689" s="329">
        <v>25</v>
      </c>
      <c r="F2689" s="329">
        <v>4352</v>
      </c>
      <c r="G2689" s="483" t="s">
        <v>10495</v>
      </c>
      <c r="H2689" s="483" t="s">
        <v>10737</v>
      </c>
    </row>
    <row r="2690" spans="1:8">
      <c r="A2690" s="483" t="s">
        <v>10738</v>
      </c>
      <c r="C2690" s="483">
        <v>25318</v>
      </c>
      <c r="H2690" s="483" t="s">
        <v>10739</v>
      </c>
    </row>
    <row r="2691" spans="1:8">
      <c r="A2691" s="483" t="s">
        <v>10738</v>
      </c>
      <c r="C2691" s="483">
        <v>61326</v>
      </c>
      <c r="H2691" s="483" t="s">
        <v>10740</v>
      </c>
    </row>
    <row r="2692" spans="1:8">
      <c r="A2692" s="483" t="s">
        <v>10738</v>
      </c>
      <c r="C2692" s="483">
        <v>34800</v>
      </c>
      <c r="H2692" s="483" t="s">
        <v>10741</v>
      </c>
    </row>
    <row r="2693" spans="1:8">
      <c r="A2693" s="483" t="s">
        <v>10738</v>
      </c>
      <c r="C2693" s="483">
        <v>2412</v>
      </c>
      <c r="H2693" s="483" t="s">
        <v>10742</v>
      </c>
    </row>
    <row r="2694" spans="1:8">
      <c r="A2694" s="483" t="s">
        <v>10738</v>
      </c>
      <c r="C2694" s="483">
        <v>10047</v>
      </c>
      <c r="H2694" s="483" t="s">
        <v>10743</v>
      </c>
    </row>
    <row r="2695" spans="1:8">
      <c r="A2695" s="483" t="s">
        <v>10744</v>
      </c>
      <c r="E2695" s="329">
        <v>32</v>
      </c>
      <c r="F2695" s="329">
        <v>4320</v>
      </c>
      <c r="G2695" s="483" t="s">
        <v>10495</v>
      </c>
      <c r="H2695" s="483" t="s">
        <v>10745</v>
      </c>
    </row>
    <row r="2696" spans="1:8">
      <c r="A2696" s="483" t="s">
        <v>10744</v>
      </c>
      <c r="E2696" s="329">
        <v>187</v>
      </c>
      <c r="F2696" s="329">
        <v>4133</v>
      </c>
      <c r="G2696" s="483" t="s">
        <v>10493</v>
      </c>
      <c r="H2696" s="483" t="s">
        <v>10746</v>
      </c>
    </row>
    <row r="2697" spans="1:8">
      <c r="A2697" s="483" t="s">
        <v>10744</v>
      </c>
      <c r="E2697" s="329">
        <v>155</v>
      </c>
      <c r="F2697" s="329">
        <v>3978</v>
      </c>
      <c r="G2697" s="483" t="s">
        <v>10493</v>
      </c>
      <c r="H2697" s="483" t="s">
        <v>10747</v>
      </c>
    </row>
    <row r="2698" spans="1:8">
      <c r="A2698" s="483" t="s">
        <v>10748</v>
      </c>
      <c r="E2698" s="329">
        <v>65</v>
      </c>
      <c r="F2698" s="329">
        <v>3913</v>
      </c>
      <c r="G2698" s="483" t="s">
        <v>10493</v>
      </c>
      <c r="H2698" s="483" t="s">
        <v>10747</v>
      </c>
    </row>
    <row r="2699" spans="1:8">
      <c r="A2699" s="483" t="s">
        <v>10748</v>
      </c>
      <c r="E2699" s="329">
        <v>100</v>
      </c>
      <c r="F2699" s="329">
        <v>3813</v>
      </c>
      <c r="G2699" s="483" t="s">
        <v>10495</v>
      </c>
      <c r="H2699" s="483" t="s">
        <v>10749</v>
      </c>
    </row>
    <row r="2700" spans="1:8">
      <c r="A2700" s="483" t="s">
        <v>10750</v>
      </c>
      <c r="C2700" s="483">
        <v>9250</v>
      </c>
      <c r="H2700" s="483" t="s">
        <v>10751</v>
      </c>
    </row>
    <row r="2701" spans="1:8">
      <c r="A2701" s="483" t="s">
        <v>10752</v>
      </c>
      <c r="E2701" s="329">
        <v>200</v>
      </c>
      <c r="F2701" s="329">
        <v>3613</v>
      </c>
      <c r="G2701" s="483" t="s">
        <v>10495</v>
      </c>
      <c r="H2701" s="483" t="s">
        <v>10753</v>
      </c>
    </row>
    <row r="2702" spans="1:8">
      <c r="A2702" s="483" t="s">
        <v>10752</v>
      </c>
      <c r="E2702" s="329">
        <v>195</v>
      </c>
      <c r="F2702" s="329">
        <v>3418</v>
      </c>
      <c r="G2702" s="483" t="s">
        <v>10495</v>
      </c>
      <c r="H2702" s="483" t="s">
        <v>10753</v>
      </c>
    </row>
    <row r="2703" spans="1:8">
      <c r="A2703" s="483" t="s">
        <v>10754</v>
      </c>
      <c r="E2703" s="329">
        <v>1205</v>
      </c>
      <c r="F2703" s="329">
        <v>2213</v>
      </c>
      <c r="G2703" s="483" t="s">
        <v>10482</v>
      </c>
      <c r="H2703" s="483" t="s">
        <v>10755</v>
      </c>
    </row>
    <row r="2704" spans="1:8">
      <c r="A2704" s="483" t="s">
        <v>10756</v>
      </c>
      <c r="C2704" s="483">
        <v>200030</v>
      </c>
      <c r="E2704" s="484"/>
      <c r="F2704" s="484"/>
      <c r="G2704" s="484"/>
      <c r="H2704" s="329" t="s">
        <v>10757</v>
      </c>
    </row>
    <row r="2705" spans="1:8">
      <c r="A2705" s="483" t="s">
        <v>10756</v>
      </c>
      <c r="E2705" s="329">
        <v>18</v>
      </c>
      <c r="F2705" s="329">
        <v>2195</v>
      </c>
      <c r="G2705" s="483" t="s">
        <v>10486</v>
      </c>
      <c r="H2705" s="483" t="s">
        <v>10758</v>
      </c>
    </row>
    <row r="2706" spans="1:8">
      <c r="A2706" s="483" t="s">
        <v>10756</v>
      </c>
      <c r="E2706" s="329">
        <v>200</v>
      </c>
      <c r="F2706" s="329">
        <v>1995</v>
      </c>
      <c r="G2706" s="483" t="s">
        <v>10495</v>
      </c>
      <c r="H2706" s="483" t="s">
        <v>10759</v>
      </c>
    </row>
    <row r="2707" spans="1:8">
      <c r="A2707" s="483" t="s">
        <v>10760</v>
      </c>
      <c r="C2707" s="483">
        <v>17000</v>
      </c>
      <c r="H2707" s="483" t="s">
        <v>10761</v>
      </c>
    </row>
    <row r="2708" spans="1:8">
      <c r="A2708" s="483" t="s">
        <v>10760</v>
      </c>
      <c r="E2708" s="329">
        <v>10</v>
      </c>
      <c r="F2708" s="329">
        <v>1985</v>
      </c>
      <c r="G2708" s="483" t="s">
        <v>10474</v>
      </c>
      <c r="H2708" s="483" t="s">
        <v>10762</v>
      </c>
    </row>
    <row r="2709" spans="1:8">
      <c r="A2709" s="483" t="s">
        <v>10763</v>
      </c>
      <c r="E2709" s="329">
        <v>305</v>
      </c>
      <c r="F2709" s="329">
        <v>1680</v>
      </c>
      <c r="G2709" s="483" t="s">
        <v>10495</v>
      </c>
      <c r="H2709" s="483" t="s">
        <v>10764</v>
      </c>
    </row>
    <row r="2710" spans="1:8">
      <c r="A2710" s="483" t="s">
        <v>10763</v>
      </c>
      <c r="E2710" s="329">
        <v>295</v>
      </c>
      <c r="F2710" s="329">
        <v>1385</v>
      </c>
      <c r="G2710" s="483" t="s">
        <v>10495</v>
      </c>
      <c r="H2710" s="483" t="s">
        <v>10764</v>
      </c>
    </row>
    <row r="2711" spans="1:8">
      <c r="A2711" s="483" t="s">
        <v>10765</v>
      </c>
      <c r="C2711" s="483">
        <v>25318</v>
      </c>
      <c r="H2711" s="483" t="s">
        <v>10766</v>
      </c>
    </row>
    <row r="2712" spans="1:8">
      <c r="A2712" s="483" t="s">
        <v>10765</v>
      </c>
      <c r="C2712" s="483">
        <v>61326</v>
      </c>
      <c r="H2712" s="483" t="s">
        <v>10767</v>
      </c>
    </row>
    <row r="2713" spans="1:8">
      <c r="A2713" s="483" t="s">
        <v>10768</v>
      </c>
      <c r="C2713" s="483">
        <v>8556</v>
      </c>
      <c r="H2713" s="483" t="s">
        <v>10769</v>
      </c>
    </row>
    <row r="2714" spans="1:8">
      <c r="A2714" s="483" t="s">
        <v>10770</v>
      </c>
      <c r="C2714" s="483">
        <v>33182</v>
      </c>
      <c r="H2714" s="483" t="s">
        <v>10771</v>
      </c>
    </row>
    <row r="2715" spans="1:8">
      <c r="A2715" s="483" t="s">
        <v>10770</v>
      </c>
      <c r="E2715" s="329">
        <v>50</v>
      </c>
      <c r="F2715" s="329">
        <v>1335</v>
      </c>
      <c r="G2715" s="483" t="s">
        <v>10474</v>
      </c>
      <c r="H2715" s="483" t="s">
        <v>10772</v>
      </c>
    </row>
    <row r="2716" spans="1:8" ht="82.5">
      <c r="A2716" s="483" t="s">
        <v>10773</v>
      </c>
      <c r="C2716" s="483">
        <v>20000</v>
      </c>
      <c r="E2716" s="329"/>
      <c r="F2716" s="329"/>
      <c r="H2716" s="491" t="s">
        <v>10774</v>
      </c>
    </row>
    <row r="2717" spans="1:8">
      <c r="A2717" s="483" t="s">
        <v>10775</v>
      </c>
      <c r="D2717" s="483">
        <v>5000</v>
      </c>
      <c r="E2717" s="329"/>
      <c r="F2717" s="329">
        <v>6335</v>
      </c>
      <c r="H2717" s="483" t="s">
        <v>10485</v>
      </c>
    </row>
    <row r="2718" spans="1:8">
      <c r="A2718" s="483" t="s">
        <v>10776</v>
      </c>
      <c r="E2718" s="329">
        <v>192</v>
      </c>
      <c r="F2718" s="329">
        <v>6143</v>
      </c>
      <c r="G2718" s="329" t="s">
        <v>10498</v>
      </c>
      <c r="H2718" s="483" t="s">
        <v>10777</v>
      </c>
    </row>
    <row r="2719" spans="1:8">
      <c r="A2719" s="483" t="s">
        <v>10778</v>
      </c>
      <c r="E2719" s="329">
        <v>1205</v>
      </c>
      <c r="F2719" s="329">
        <v>4938</v>
      </c>
      <c r="G2719" s="483" t="s">
        <v>10482</v>
      </c>
      <c r="H2719" s="483" t="s">
        <v>10779</v>
      </c>
    </row>
    <row r="2720" spans="1:8">
      <c r="A2720" s="483" t="s">
        <v>10780</v>
      </c>
      <c r="E2720" s="329">
        <v>330</v>
      </c>
      <c r="F2720" s="329">
        <v>4608</v>
      </c>
      <c r="G2720" s="483" t="s">
        <v>10495</v>
      </c>
      <c r="H2720" s="483" t="s">
        <v>10781</v>
      </c>
    </row>
    <row r="2721" spans="1:8">
      <c r="A2721" s="483" t="s">
        <v>10780</v>
      </c>
      <c r="E2721" s="329">
        <v>345</v>
      </c>
      <c r="F2721" s="329">
        <v>4263</v>
      </c>
      <c r="G2721" s="483" t="s">
        <v>10495</v>
      </c>
      <c r="H2721" s="483" t="s">
        <v>10781</v>
      </c>
    </row>
    <row r="2722" spans="1:8">
      <c r="A2722" s="483" t="s">
        <v>10782</v>
      </c>
      <c r="C2722" s="483">
        <v>1560</v>
      </c>
      <c r="H2722" s="483" t="s">
        <v>10783</v>
      </c>
    </row>
    <row r="2723" spans="1:8">
      <c r="A2723" s="483" t="s">
        <v>10782</v>
      </c>
      <c r="C2723" s="483">
        <v>12390</v>
      </c>
      <c r="H2723" s="483" t="s">
        <v>10784</v>
      </c>
    </row>
    <row r="2724" spans="1:8">
      <c r="A2724" s="483" t="s">
        <v>10785</v>
      </c>
      <c r="E2724" s="329">
        <v>36</v>
      </c>
      <c r="F2724" s="329">
        <v>4227</v>
      </c>
      <c r="G2724" s="483" t="s">
        <v>10478</v>
      </c>
      <c r="H2724" s="483" t="s">
        <v>10786</v>
      </c>
    </row>
    <row r="2725" spans="1:8">
      <c r="A2725" s="483" t="s">
        <v>10787</v>
      </c>
      <c r="E2725" s="483">
        <v>72</v>
      </c>
      <c r="F2725" s="483">
        <v>4155</v>
      </c>
      <c r="G2725" s="483" t="s">
        <v>10474</v>
      </c>
      <c r="H2725" s="483" t="s">
        <v>10788</v>
      </c>
    </row>
    <row r="2726" spans="1:8">
      <c r="A2726" s="483" t="s">
        <v>10744</v>
      </c>
      <c r="E2726" s="329">
        <v>840</v>
      </c>
      <c r="F2726" s="329">
        <v>3315</v>
      </c>
      <c r="G2726" s="483" t="s">
        <v>10493</v>
      </c>
      <c r="H2726" s="483" t="s">
        <v>10789</v>
      </c>
    </row>
    <row r="2727" spans="1:8">
      <c r="A2727" s="483" t="s">
        <v>10790</v>
      </c>
      <c r="E2727" s="483">
        <v>30</v>
      </c>
      <c r="F2727" s="329">
        <v>3285</v>
      </c>
      <c r="G2727" s="483" t="s">
        <v>10474</v>
      </c>
      <c r="H2727" s="483" t="s">
        <v>10791</v>
      </c>
    </row>
    <row r="2728" spans="1:8">
      <c r="A2728" s="483" t="s">
        <v>10792</v>
      </c>
      <c r="E2728" s="329">
        <v>1205</v>
      </c>
      <c r="F2728" s="329">
        <v>2080</v>
      </c>
      <c r="G2728" s="483" t="s">
        <v>10482</v>
      </c>
      <c r="H2728" s="483" t="s">
        <v>10793</v>
      </c>
    </row>
    <row r="2729" spans="1:8">
      <c r="A2729" s="483" t="s">
        <v>10794</v>
      </c>
      <c r="E2729" s="329">
        <v>57</v>
      </c>
      <c r="F2729" s="329">
        <v>2023</v>
      </c>
      <c r="G2729" s="483" t="s">
        <v>10478</v>
      </c>
      <c r="H2729" s="483" t="s">
        <v>10795</v>
      </c>
    </row>
    <row r="2730" spans="1:8">
      <c r="A2730" s="483" t="s">
        <v>10794</v>
      </c>
      <c r="E2730" s="483">
        <v>52</v>
      </c>
      <c r="F2730" s="329">
        <v>1971</v>
      </c>
      <c r="G2730" s="483" t="s">
        <v>10474</v>
      </c>
      <c r="H2730" s="483" t="s">
        <v>10796</v>
      </c>
    </row>
    <row r="2731" spans="1:8">
      <c r="A2731" s="483" t="s">
        <v>10794</v>
      </c>
      <c r="E2731" s="483">
        <v>250</v>
      </c>
      <c r="F2731" s="329">
        <v>1721</v>
      </c>
      <c r="G2731" s="483" t="s">
        <v>10474</v>
      </c>
      <c r="H2731" s="483" t="s">
        <v>10797</v>
      </c>
    </row>
    <row r="2732" spans="1:8">
      <c r="A2732" s="483" t="s">
        <v>10798</v>
      </c>
      <c r="E2732" s="483">
        <v>30</v>
      </c>
      <c r="F2732" s="329">
        <v>1691</v>
      </c>
      <c r="G2732" s="483" t="s">
        <v>10474</v>
      </c>
      <c r="H2732" s="483" t="s">
        <v>10799</v>
      </c>
    </row>
    <row r="2733" spans="1:8">
      <c r="A2733" s="483" t="s">
        <v>10798</v>
      </c>
      <c r="E2733" s="329">
        <v>18</v>
      </c>
      <c r="F2733" s="329">
        <v>1673</v>
      </c>
      <c r="G2733" s="483" t="s">
        <v>10486</v>
      </c>
      <c r="H2733" s="483" t="s">
        <v>10800</v>
      </c>
    </row>
    <row r="2734" spans="1:8">
      <c r="A2734" s="483" t="s">
        <v>10801</v>
      </c>
      <c r="C2734" s="483">
        <v>17000</v>
      </c>
      <c r="H2734" s="483" t="s">
        <v>10802</v>
      </c>
    </row>
    <row r="2735" spans="1:8">
      <c r="A2735" s="483" t="s">
        <v>10803</v>
      </c>
      <c r="C2735" s="483">
        <v>24508</v>
      </c>
      <c r="H2735" s="483" t="s">
        <v>10804</v>
      </c>
    </row>
    <row r="2736" spans="1:8">
      <c r="A2736" s="483" t="s">
        <v>10801</v>
      </c>
      <c r="E2736" s="483">
        <v>35</v>
      </c>
      <c r="F2736" s="329">
        <v>1638</v>
      </c>
      <c r="G2736" s="483" t="s">
        <v>10474</v>
      </c>
      <c r="H2736" s="483" t="s">
        <v>10805</v>
      </c>
    </row>
    <row r="2737" spans="1:8">
      <c r="A2737" s="483" t="s">
        <v>10806</v>
      </c>
      <c r="C2737" s="483">
        <v>11734</v>
      </c>
      <c r="H2737" s="483" t="s">
        <v>10807</v>
      </c>
    </row>
    <row r="2738" spans="1:8">
      <c r="A2738" s="483" t="s">
        <v>10808</v>
      </c>
      <c r="E2738" s="329">
        <v>270</v>
      </c>
      <c r="F2738" s="329">
        <v>1368</v>
      </c>
      <c r="G2738" s="483" t="s">
        <v>10495</v>
      </c>
      <c r="H2738" s="483" t="s">
        <v>10809</v>
      </c>
    </row>
    <row r="2739" spans="1:8">
      <c r="A2739" s="483" t="s">
        <v>10808</v>
      </c>
      <c r="E2739" s="329">
        <v>255</v>
      </c>
      <c r="F2739" s="329">
        <v>1113</v>
      </c>
      <c r="G2739" s="483" t="s">
        <v>10495</v>
      </c>
      <c r="H2739" s="483" t="s">
        <v>10809</v>
      </c>
    </row>
    <row r="2740" spans="1:8">
      <c r="A2740" s="483" t="s">
        <v>10810</v>
      </c>
      <c r="C2740" s="483">
        <v>30000</v>
      </c>
      <c r="E2740" s="329"/>
      <c r="F2740" s="329"/>
      <c r="H2740" s="483" t="s">
        <v>10811</v>
      </c>
    </row>
    <row r="2741" spans="1:8">
      <c r="A2741" s="483" t="s">
        <v>10810</v>
      </c>
      <c r="E2741" s="329">
        <v>410</v>
      </c>
      <c r="F2741" s="329">
        <v>703</v>
      </c>
      <c r="G2741" s="483" t="s">
        <v>10474</v>
      </c>
      <c r="H2741" s="483" t="s">
        <v>10812</v>
      </c>
    </row>
    <row r="2742" spans="1:8">
      <c r="A2742" s="483" t="s">
        <v>10813</v>
      </c>
      <c r="D2742" s="483">
        <v>5000</v>
      </c>
      <c r="E2742" s="329"/>
      <c r="F2742" s="329">
        <v>5703</v>
      </c>
      <c r="H2742" s="483" t="s">
        <v>10485</v>
      </c>
    </row>
    <row r="2743" spans="1:8">
      <c r="A2743" s="483" t="s">
        <v>10814</v>
      </c>
      <c r="E2743" s="329">
        <v>1205</v>
      </c>
      <c r="F2743" s="329">
        <v>4498</v>
      </c>
      <c r="G2743" s="483" t="s">
        <v>10482</v>
      </c>
      <c r="H2743" s="483" t="s">
        <v>10815</v>
      </c>
    </row>
    <row r="2744" spans="1:8">
      <c r="A2744" s="483" t="s">
        <v>10816</v>
      </c>
      <c r="E2744" s="329">
        <v>199</v>
      </c>
      <c r="F2744" s="329">
        <v>4299</v>
      </c>
      <c r="G2744" s="329" t="s">
        <v>10498</v>
      </c>
      <c r="H2744" s="483" t="s">
        <v>10817</v>
      </c>
    </row>
    <row r="2745" spans="1:8">
      <c r="A2745" s="483" t="s">
        <v>10818</v>
      </c>
      <c r="E2745" s="329">
        <v>255</v>
      </c>
      <c r="F2745" s="329">
        <v>4044</v>
      </c>
      <c r="G2745" s="483" t="s">
        <v>10495</v>
      </c>
      <c r="H2745" s="483" t="s">
        <v>10809</v>
      </c>
    </row>
    <row r="2746" spans="1:8">
      <c r="A2746" s="483" t="s">
        <v>10818</v>
      </c>
      <c r="E2746" s="329">
        <v>250</v>
      </c>
      <c r="F2746" s="329">
        <v>3794</v>
      </c>
      <c r="G2746" s="483" t="s">
        <v>10495</v>
      </c>
      <c r="H2746" s="483" t="s">
        <v>10809</v>
      </c>
    </row>
    <row r="2747" spans="1:8">
      <c r="A2747" s="483" t="s">
        <v>10819</v>
      </c>
      <c r="C2747" s="483">
        <v>17000</v>
      </c>
      <c r="H2747" s="483" t="s">
        <v>10820</v>
      </c>
    </row>
    <row r="2748" spans="1:8">
      <c r="A2748" s="483" t="s">
        <v>10821</v>
      </c>
      <c r="C2748" s="483">
        <v>230030</v>
      </c>
      <c r="E2748" s="484"/>
      <c r="F2748" s="484"/>
      <c r="G2748" s="484"/>
      <c r="H2748" s="329" t="s">
        <v>10757</v>
      </c>
    </row>
    <row r="2749" spans="1:8">
      <c r="A2749" s="483" t="s">
        <v>10821</v>
      </c>
      <c r="E2749" s="483">
        <v>300</v>
      </c>
      <c r="F2749" s="483">
        <v>3494</v>
      </c>
      <c r="G2749" s="483" t="s">
        <v>10579</v>
      </c>
      <c r="H2749" s="483" t="s">
        <v>10580</v>
      </c>
    </row>
    <row r="2750" spans="1:8">
      <c r="A2750" s="483" t="s">
        <v>10822</v>
      </c>
      <c r="C2750" s="483">
        <v>2221</v>
      </c>
      <c r="H2750" s="483" t="s">
        <v>10823</v>
      </c>
    </row>
    <row r="2751" spans="1:8">
      <c r="A2751" s="483" t="s">
        <v>10822</v>
      </c>
      <c r="C2751" s="483">
        <v>8886</v>
      </c>
      <c r="H2751" s="483" t="s">
        <v>10824</v>
      </c>
    </row>
    <row r="2752" spans="1:8">
      <c r="A2752" s="483" t="s">
        <v>10822</v>
      </c>
      <c r="C2752" s="483">
        <v>25318</v>
      </c>
      <c r="H2752" s="483" t="s">
        <v>10825</v>
      </c>
    </row>
    <row r="2753" spans="1:8">
      <c r="A2753" s="483" t="s">
        <v>10822</v>
      </c>
      <c r="C2753" s="483">
        <v>61326</v>
      </c>
      <c r="H2753" s="483" t="s">
        <v>10826</v>
      </c>
    </row>
    <row r="2754" spans="1:8">
      <c r="A2754" s="483" t="s">
        <v>10822</v>
      </c>
      <c r="C2754" s="483">
        <v>19000</v>
      </c>
      <c r="H2754" s="483" t="s">
        <v>10827</v>
      </c>
    </row>
    <row r="2755" spans="1:8">
      <c r="A2755" s="483" t="s">
        <v>10828</v>
      </c>
      <c r="E2755" s="329">
        <v>210</v>
      </c>
      <c r="F2755" s="329">
        <v>3284</v>
      </c>
      <c r="G2755" s="483" t="s">
        <v>10495</v>
      </c>
      <c r="H2755" s="483" t="s">
        <v>10829</v>
      </c>
    </row>
    <row r="2756" spans="1:8">
      <c r="A2756" s="483" t="s">
        <v>10828</v>
      </c>
      <c r="E2756" s="329">
        <v>190</v>
      </c>
      <c r="F2756" s="329">
        <v>3094</v>
      </c>
      <c r="G2756" s="483" t="s">
        <v>10495</v>
      </c>
      <c r="H2756" s="483" t="s">
        <v>10829</v>
      </c>
    </row>
    <row r="2757" spans="1:8">
      <c r="A2757" s="483" t="s">
        <v>10830</v>
      </c>
      <c r="E2757" s="483">
        <v>45</v>
      </c>
      <c r="F2757" s="329">
        <v>3049</v>
      </c>
      <c r="G2757" s="483" t="s">
        <v>10474</v>
      </c>
      <c r="H2757" s="483" t="s">
        <v>10831</v>
      </c>
    </row>
    <row r="2758" spans="1:8">
      <c r="A2758" s="483" t="s">
        <v>10832</v>
      </c>
      <c r="E2758" s="329">
        <v>145</v>
      </c>
      <c r="F2758" s="329">
        <v>2904</v>
      </c>
      <c r="G2758" s="483" t="s">
        <v>10495</v>
      </c>
      <c r="H2758" s="483" t="s">
        <v>10833</v>
      </c>
    </row>
    <row r="2759" spans="1:8">
      <c r="A2759" s="483" t="s">
        <v>10832</v>
      </c>
      <c r="E2759" s="329">
        <v>155</v>
      </c>
      <c r="F2759" s="329">
        <v>2749</v>
      </c>
      <c r="G2759" s="483" t="s">
        <v>10495</v>
      </c>
      <c r="H2759" s="483" t="s">
        <v>10833</v>
      </c>
    </row>
    <row r="2760" spans="1:8">
      <c r="A2760" s="483" t="s">
        <v>10834</v>
      </c>
      <c r="E2760" s="483">
        <v>25</v>
      </c>
      <c r="F2760" s="329">
        <v>2724</v>
      </c>
      <c r="G2760" s="483" t="s">
        <v>10474</v>
      </c>
      <c r="H2760" s="483" t="s">
        <v>10835</v>
      </c>
    </row>
    <row r="2761" spans="1:8">
      <c r="A2761" s="483" t="s">
        <v>10834</v>
      </c>
      <c r="E2761" s="483">
        <v>32</v>
      </c>
      <c r="F2761" s="329">
        <v>2692</v>
      </c>
      <c r="G2761" s="483" t="s">
        <v>10474</v>
      </c>
      <c r="H2761" s="483" t="s">
        <v>10836</v>
      </c>
    </row>
    <row r="2762" spans="1:8">
      <c r="A2762" s="483" t="s">
        <v>10837</v>
      </c>
      <c r="B2762" s="483">
        <v>50000</v>
      </c>
      <c r="F2762" s="329"/>
      <c r="H2762" s="483" t="s">
        <v>10838</v>
      </c>
    </row>
    <row r="2763" spans="1:8">
      <c r="A2763" s="483" t="s">
        <v>10837</v>
      </c>
      <c r="C2763" s="483">
        <v>130030</v>
      </c>
      <c r="E2763" s="484"/>
      <c r="F2763" s="484"/>
      <c r="G2763" s="484"/>
      <c r="H2763" s="329" t="s">
        <v>10839</v>
      </c>
    </row>
    <row r="2764" spans="1:8">
      <c r="A2764" s="483" t="s">
        <v>10840</v>
      </c>
      <c r="B2764" s="483">
        <v>130000</v>
      </c>
      <c r="E2764" s="484"/>
      <c r="F2764" s="484"/>
      <c r="G2764" s="484"/>
      <c r="H2764" s="329" t="s">
        <v>10841</v>
      </c>
    </row>
    <row r="2765" spans="1:8">
      <c r="A2765" s="483" t="s">
        <v>10842</v>
      </c>
      <c r="E2765" s="329">
        <v>1205</v>
      </c>
      <c r="F2765" s="329">
        <v>1487</v>
      </c>
      <c r="G2765" s="483" t="s">
        <v>10482</v>
      </c>
      <c r="H2765" s="483" t="s">
        <v>10843</v>
      </c>
    </row>
    <row r="2766" spans="1:8" s="487" customFormat="1" ht="6.75" customHeight="1">
      <c r="E2766" s="500"/>
      <c r="F2766" s="500"/>
      <c r="G2766" s="500"/>
      <c r="H2766" s="655"/>
    </row>
    <row r="2767" spans="1:8">
      <c r="A2767" s="483" t="s">
        <v>10844</v>
      </c>
      <c r="C2767" s="483">
        <v>17000</v>
      </c>
      <c r="H2767" s="483" t="s">
        <v>10845</v>
      </c>
    </row>
    <row r="2768" spans="1:8">
      <c r="A2768" s="483" t="s">
        <v>3236</v>
      </c>
      <c r="C2768" s="483">
        <v>25318</v>
      </c>
      <c r="H2768" s="483" t="s">
        <v>10846</v>
      </c>
    </row>
    <row r="2769" spans="1:8">
      <c r="A2769" s="483" t="s">
        <v>3236</v>
      </c>
      <c r="C2769" s="483">
        <v>61326</v>
      </c>
      <c r="H2769" s="483" t="s">
        <v>10847</v>
      </c>
    </row>
    <row r="2770" spans="1:8">
      <c r="A2770" s="483" t="s">
        <v>3236</v>
      </c>
      <c r="C2770" s="483">
        <v>54000</v>
      </c>
      <c r="H2770" s="483" t="s">
        <v>10848</v>
      </c>
    </row>
    <row r="2771" spans="1:8">
      <c r="A2771" s="483" t="s">
        <v>3236</v>
      </c>
      <c r="C2771" s="483">
        <v>50000</v>
      </c>
      <c r="F2771" s="329"/>
      <c r="H2771" s="483" t="s">
        <v>10849</v>
      </c>
    </row>
    <row r="2772" spans="1:8">
      <c r="A2772" s="483" t="s">
        <v>3236</v>
      </c>
      <c r="C2772" s="483">
        <v>3400</v>
      </c>
      <c r="H2772" s="483" t="s">
        <v>10850</v>
      </c>
    </row>
    <row r="2773" spans="1:8">
      <c r="A2773" s="483" t="s">
        <v>3236</v>
      </c>
      <c r="C2773" s="483">
        <v>5976</v>
      </c>
      <c r="H2773" s="483" t="s">
        <v>10851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10486</v>
      </c>
      <c r="H2774" s="483" t="s">
        <v>10852</v>
      </c>
    </row>
    <row r="2775" spans="1:8">
      <c r="A2775" s="483" t="s">
        <v>10853</v>
      </c>
      <c r="C2775" s="483">
        <v>32615</v>
      </c>
      <c r="H2775" s="483" t="s">
        <v>10854</v>
      </c>
    </row>
    <row r="2776" spans="1:8">
      <c r="A2776" s="483" t="s">
        <v>10853</v>
      </c>
      <c r="C2776" s="483">
        <v>38571</v>
      </c>
      <c r="H2776" s="483" t="s">
        <v>10855</v>
      </c>
    </row>
    <row r="2777" spans="1:8">
      <c r="A2777" s="483" t="s">
        <v>10856</v>
      </c>
      <c r="E2777" s="483">
        <v>92</v>
      </c>
      <c r="F2777" s="483">
        <v>1377</v>
      </c>
      <c r="G2777" s="483" t="s">
        <v>10495</v>
      </c>
      <c r="H2777" s="483" t="s">
        <v>10505</v>
      </c>
    </row>
    <row r="2778" spans="1:8">
      <c r="A2778" s="483" t="s">
        <v>10857</v>
      </c>
      <c r="E2778" s="483">
        <v>70</v>
      </c>
      <c r="F2778" s="329">
        <v>1307</v>
      </c>
      <c r="G2778" s="483" t="s">
        <v>10474</v>
      </c>
      <c r="H2778" s="483" t="s">
        <v>10858</v>
      </c>
    </row>
    <row r="2779" spans="1:8">
      <c r="A2779" s="483" t="s">
        <v>10857</v>
      </c>
      <c r="E2779" s="483">
        <v>115</v>
      </c>
      <c r="F2779" s="329">
        <v>1192</v>
      </c>
      <c r="G2779" s="483" t="s">
        <v>10493</v>
      </c>
      <c r="H2779" s="483" t="s">
        <v>10859</v>
      </c>
    </row>
    <row r="2780" spans="1:8">
      <c r="A2780" s="483" t="s">
        <v>10860</v>
      </c>
      <c r="D2780" s="483">
        <v>5000</v>
      </c>
      <c r="E2780" s="329"/>
      <c r="F2780" s="329">
        <v>6192</v>
      </c>
      <c r="H2780" s="483" t="s">
        <v>10485</v>
      </c>
    </row>
    <row r="2781" spans="1:8">
      <c r="A2781" s="483" t="s">
        <v>10861</v>
      </c>
      <c r="E2781" s="329">
        <v>1205</v>
      </c>
      <c r="F2781" s="329">
        <v>4987</v>
      </c>
      <c r="G2781" s="483" t="s">
        <v>10482</v>
      </c>
      <c r="H2781" s="483" t="s">
        <v>10862</v>
      </c>
    </row>
    <row r="2782" spans="1:8">
      <c r="A2782" s="483" t="s">
        <v>10861</v>
      </c>
      <c r="E2782" s="483">
        <v>74</v>
      </c>
      <c r="F2782" s="329">
        <v>4913</v>
      </c>
      <c r="G2782" s="483" t="s">
        <v>10474</v>
      </c>
      <c r="H2782" s="483" t="s">
        <v>10863</v>
      </c>
    </row>
    <row r="2783" spans="1:8">
      <c r="A2783" s="483" t="s">
        <v>10864</v>
      </c>
      <c r="E2783" s="329">
        <v>199</v>
      </c>
      <c r="F2783" s="329">
        <v>4714</v>
      </c>
      <c r="G2783" s="329" t="s">
        <v>10498</v>
      </c>
      <c r="H2783" s="483" t="s">
        <v>10817</v>
      </c>
    </row>
    <row r="2784" spans="1:8">
      <c r="E2784" s="329"/>
      <c r="F2784" s="329"/>
      <c r="H2784" s="490" t="s">
        <v>10865</v>
      </c>
    </row>
    <row r="2785" spans="1:8">
      <c r="A2785" s="483" t="s">
        <v>10866</v>
      </c>
      <c r="E2785" s="483">
        <v>1960</v>
      </c>
      <c r="F2785" s="329">
        <v>2754</v>
      </c>
      <c r="G2785" s="483" t="s">
        <v>10493</v>
      </c>
      <c r="H2785" s="483" t="s">
        <v>10867</v>
      </c>
    </row>
    <row r="2786" spans="1:8">
      <c r="A2786" s="483" t="s">
        <v>10866</v>
      </c>
      <c r="E2786" s="329">
        <v>15</v>
      </c>
      <c r="F2786" s="329">
        <v>2739</v>
      </c>
      <c r="G2786" s="483" t="s">
        <v>10486</v>
      </c>
      <c r="H2786" s="483" t="s">
        <v>10868</v>
      </c>
    </row>
    <row r="2787" spans="1:8">
      <c r="A2787" s="483" t="s">
        <v>10869</v>
      </c>
      <c r="C2787" s="483">
        <v>25318</v>
      </c>
      <c r="H2787" s="483" t="s">
        <v>10870</v>
      </c>
    </row>
    <row r="2788" spans="1:8">
      <c r="A2788" s="483" t="s">
        <v>10869</v>
      </c>
      <c r="C2788" s="483">
        <v>61326</v>
      </c>
      <c r="H2788" s="483" t="s">
        <v>10871</v>
      </c>
    </row>
    <row r="2789" spans="1:8">
      <c r="A2789" s="483" t="s">
        <v>10869</v>
      </c>
      <c r="C2789" s="483">
        <v>40000</v>
      </c>
      <c r="H2789" s="483" t="s">
        <v>10872</v>
      </c>
    </row>
    <row r="2790" spans="1:8">
      <c r="A2790" s="483" t="s">
        <v>10869</v>
      </c>
      <c r="C2790" s="483">
        <v>423</v>
      </c>
      <c r="H2790" s="483" t="s">
        <v>10873</v>
      </c>
    </row>
    <row r="2791" spans="1:8" ht="49.5">
      <c r="A2791" s="483" t="s">
        <v>10874</v>
      </c>
      <c r="C2791" s="483">
        <v>18000</v>
      </c>
      <c r="E2791" s="329"/>
      <c r="F2791" s="329"/>
      <c r="H2791" s="489" t="s">
        <v>10875</v>
      </c>
    </row>
    <row r="2792" spans="1:8">
      <c r="A2792" s="483" t="s">
        <v>10876</v>
      </c>
      <c r="E2792" s="329">
        <v>18</v>
      </c>
      <c r="F2792" s="329">
        <v>2721</v>
      </c>
      <c r="G2792" s="483" t="s">
        <v>10486</v>
      </c>
      <c r="H2792" s="483" t="s">
        <v>10877</v>
      </c>
    </row>
    <row r="2793" spans="1:8">
      <c r="A2793" s="483" t="s">
        <v>10876</v>
      </c>
      <c r="E2793" s="329">
        <v>1205</v>
      </c>
      <c r="F2793" s="329">
        <v>1516</v>
      </c>
      <c r="G2793" s="483" t="s">
        <v>10482</v>
      </c>
      <c r="H2793" s="483" t="s">
        <v>10878</v>
      </c>
    </row>
    <row r="2794" spans="1:8">
      <c r="A2794" s="483" t="s">
        <v>10876</v>
      </c>
      <c r="E2794" s="329">
        <v>200</v>
      </c>
      <c r="F2794" s="329">
        <v>1316</v>
      </c>
      <c r="G2794" s="483" t="s">
        <v>10495</v>
      </c>
      <c r="H2794" s="483" t="s">
        <v>10759</v>
      </c>
    </row>
    <row r="2795" spans="1:8">
      <c r="A2795" s="483" t="s">
        <v>10879</v>
      </c>
      <c r="D2795" s="483">
        <v>5000</v>
      </c>
      <c r="E2795" s="329"/>
      <c r="F2795" s="329">
        <v>6316</v>
      </c>
      <c r="H2795" s="483" t="s">
        <v>10485</v>
      </c>
    </row>
    <row r="2796" spans="1:8">
      <c r="A2796" s="483" t="s">
        <v>10879</v>
      </c>
      <c r="E2796" s="483">
        <v>128</v>
      </c>
      <c r="F2796" s="329">
        <v>6188</v>
      </c>
      <c r="G2796" s="483" t="s">
        <v>10474</v>
      </c>
      <c r="H2796" s="483" t="s">
        <v>10880</v>
      </c>
    </row>
    <row r="2797" spans="1:8">
      <c r="A2797" s="483" t="s">
        <v>10879</v>
      </c>
      <c r="E2797" s="483">
        <v>520</v>
      </c>
      <c r="F2797" s="329">
        <v>5668</v>
      </c>
      <c r="G2797" s="483" t="s">
        <v>10474</v>
      </c>
      <c r="H2797" s="483" t="s">
        <v>10881</v>
      </c>
    </row>
    <row r="2798" spans="1:8">
      <c r="A2798" s="483" t="s">
        <v>10882</v>
      </c>
      <c r="C2798" s="483">
        <v>17000</v>
      </c>
      <c r="H2798" s="483" t="s">
        <v>10883</v>
      </c>
    </row>
    <row r="2799" spans="1:8">
      <c r="A2799" s="483" t="s">
        <v>10884</v>
      </c>
      <c r="C2799" s="483">
        <v>25318</v>
      </c>
      <c r="H2799" s="483" t="s">
        <v>10885</v>
      </c>
    </row>
    <row r="2800" spans="1:8">
      <c r="A2800" s="483" t="s">
        <v>10884</v>
      </c>
      <c r="C2800" s="483">
        <v>61326</v>
      </c>
      <c r="H2800" s="483" t="s">
        <v>10886</v>
      </c>
    </row>
    <row r="2801" spans="1:8">
      <c r="A2801" s="483" t="s">
        <v>10887</v>
      </c>
      <c r="C2801" s="483">
        <v>11328</v>
      </c>
      <c r="H2801" s="483" t="s">
        <v>10888</v>
      </c>
    </row>
    <row r="2802" spans="1:8">
      <c r="A2802" s="483" t="s">
        <v>10887</v>
      </c>
      <c r="C2802" s="483">
        <v>4080</v>
      </c>
      <c r="H2802" s="483" t="s">
        <v>10889</v>
      </c>
    </row>
    <row r="2803" spans="1:8">
      <c r="A2803" s="483" t="s">
        <v>10890</v>
      </c>
      <c r="C2803" s="483">
        <v>5059</v>
      </c>
      <c r="H2803" s="483" t="s">
        <v>10891</v>
      </c>
    </row>
    <row r="2804" spans="1:8">
      <c r="A2804" s="483" t="s">
        <v>10887</v>
      </c>
      <c r="E2804" s="329">
        <v>400</v>
      </c>
      <c r="F2804" s="329">
        <v>5268</v>
      </c>
      <c r="G2804" s="483" t="s">
        <v>10495</v>
      </c>
      <c r="H2804" s="483" t="s">
        <v>10892</v>
      </c>
    </row>
    <row r="2805" spans="1:8">
      <c r="A2805" s="483" t="s">
        <v>10887</v>
      </c>
      <c r="E2805" s="329">
        <v>430</v>
      </c>
      <c r="F2805" s="329">
        <v>4838</v>
      </c>
      <c r="G2805" s="483" t="s">
        <v>10495</v>
      </c>
      <c r="H2805" s="483" t="s">
        <v>10892</v>
      </c>
    </row>
    <row r="2806" spans="1:8">
      <c r="A2806" s="483" t="s">
        <v>10893</v>
      </c>
      <c r="E2806" s="329">
        <v>193</v>
      </c>
      <c r="F2806" s="329">
        <v>4645</v>
      </c>
      <c r="G2806" s="483" t="s">
        <v>10486</v>
      </c>
      <c r="H2806" s="483" t="s">
        <v>10894</v>
      </c>
    </row>
    <row r="2807" spans="1:8">
      <c r="A2807" s="483" t="s">
        <v>10895</v>
      </c>
      <c r="E2807" s="329">
        <v>265</v>
      </c>
      <c r="F2807" s="329">
        <v>4380</v>
      </c>
      <c r="G2807" s="483" t="s">
        <v>10495</v>
      </c>
      <c r="H2807" s="483" t="s">
        <v>10896</v>
      </c>
    </row>
    <row r="2808" spans="1:8">
      <c r="A2808" s="483" t="s">
        <v>10895</v>
      </c>
      <c r="E2808" s="329">
        <v>335</v>
      </c>
      <c r="F2808" s="329">
        <v>4045</v>
      </c>
      <c r="G2808" s="483" t="s">
        <v>10495</v>
      </c>
      <c r="H2808" s="483" t="s">
        <v>10896</v>
      </c>
    </row>
    <row r="2809" spans="1:8">
      <c r="A2809" s="483" t="s">
        <v>10897</v>
      </c>
      <c r="E2809" s="329">
        <v>1205</v>
      </c>
      <c r="F2809" s="329">
        <v>2840</v>
      </c>
      <c r="G2809" s="483" t="s">
        <v>10482</v>
      </c>
      <c r="H2809" s="483" t="s">
        <v>10878</v>
      </c>
    </row>
    <row r="2810" spans="1:8">
      <c r="A2810" s="483" t="s">
        <v>10897</v>
      </c>
      <c r="B2810" s="483">
        <v>70000</v>
      </c>
      <c r="E2810" s="484"/>
      <c r="F2810" s="484"/>
      <c r="G2810" s="484"/>
      <c r="H2810" s="329" t="s">
        <v>10841</v>
      </c>
    </row>
    <row r="2811" spans="1:8">
      <c r="A2811" s="483" t="s">
        <v>10898</v>
      </c>
      <c r="C2811" s="483">
        <v>17000</v>
      </c>
      <c r="H2811" s="483" t="s">
        <v>10899</v>
      </c>
    </row>
    <row r="2812" spans="1:8">
      <c r="A2812" s="483" t="s">
        <v>10898</v>
      </c>
      <c r="C2812" s="483">
        <v>25318</v>
      </c>
      <c r="H2812" s="483" t="s">
        <v>10900</v>
      </c>
    </row>
    <row r="2813" spans="1:8">
      <c r="A2813" s="483" t="s">
        <v>10898</v>
      </c>
      <c r="C2813" s="483">
        <v>61326</v>
      </c>
      <c r="H2813" s="483" t="s">
        <v>10901</v>
      </c>
    </row>
    <row r="2814" spans="1:8">
      <c r="A2814" s="483" t="s">
        <v>10898</v>
      </c>
      <c r="C2814" s="483">
        <v>15000</v>
      </c>
      <c r="H2814" s="483" t="s">
        <v>10902</v>
      </c>
    </row>
    <row r="2815" spans="1:8">
      <c r="A2815" s="483" t="s">
        <v>10903</v>
      </c>
      <c r="C2815" s="483">
        <v>19161</v>
      </c>
      <c r="H2815" s="483" t="s">
        <v>10904</v>
      </c>
    </row>
    <row r="2816" spans="1:8">
      <c r="A2816" s="483" t="s">
        <v>10903</v>
      </c>
      <c r="E2816" s="329">
        <v>209</v>
      </c>
      <c r="F2816" s="329">
        <v>2631</v>
      </c>
      <c r="G2816" s="329" t="s">
        <v>10498</v>
      </c>
      <c r="H2816" s="483" t="s">
        <v>10905</v>
      </c>
    </row>
    <row r="2817" spans="1:8">
      <c r="A2817" s="483" t="s">
        <v>10906</v>
      </c>
      <c r="C2817" s="483">
        <v>1000</v>
      </c>
      <c r="H2817" s="483" t="s">
        <v>10907</v>
      </c>
    </row>
    <row r="2818" spans="1:8" ht="66">
      <c r="A2818" s="483" t="s">
        <v>10908</v>
      </c>
      <c r="C2818" s="483">
        <v>18000</v>
      </c>
      <c r="E2818" s="329"/>
      <c r="F2818" s="329"/>
      <c r="H2818" s="489" t="s">
        <v>10909</v>
      </c>
    </row>
    <row r="2819" spans="1:8">
      <c r="A2819" s="483" t="s">
        <v>10910</v>
      </c>
      <c r="E2819" s="329">
        <v>340</v>
      </c>
      <c r="F2819" s="329">
        <v>2291</v>
      </c>
      <c r="G2819" s="483" t="s">
        <v>10495</v>
      </c>
      <c r="H2819" s="483" t="s">
        <v>10911</v>
      </c>
    </row>
    <row r="2820" spans="1:8">
      <c r="A2820" s="483" t="s">
        <v>10910</v>
      </c>
      <c r="E2820" s="329">
        <v>350</v>
      </c>
      <c r="F2820" s="329">
        <v>1941</v>
      </c>
      <c r="G2820" s="483" t="s">
        <v>10495</v>
      </c>
      <c r="H2820" s="483" t="s">
        <v>10911</v>
      </c>
    </row>
    <row r="2821" spans="1:8">
      <c r="A2821" s="483" t="s">
        <v>10912</v>
      </c>
      <c r="E2821" s="329">
        <v>415</v>
      </c>
      <c r="F2821" s="329">
        <v>1526</v>
      </c>
      <c r="G2821" s="483" t="s">
        <v>10495</v>
      </c>
      <c r="H2821" s="483" t="s">
        <v>10913</v>
      </c>
    </row>
    <row r="2822" spans="1:8">
      <c r="A2822" s="483" t="s">
        <v>10912</v>
      </c>
      <c r="E2822" s="329">
        <v>380</v>
      </c>
      <c r="F2822" s="329">
        <v>1146</v>
      </c>
      <c r="G2822" s="483" t="s">
        <v>10495</v>
      </c>
      <c r="H2822" s="483" t="s">
        <v>10913</v>
      </c>
    </row>
    <row r="2823" spans="1:8">
      <c r="A2823" s="483" t="s">
        <v>10914</v>
      </c>
      <c r="E2823" s="329">
        <v>18</v>
      </c>
      <c r="F2823" s="329">
        <v>1128</v>
      </c>
      <c r="G2823" s="483" t="s">
        <v>10486</v>
      </c>
      <c r="H2823" s="483" t="s">
        <v>10915</v>
      </c>
    </row>
    <row r="2824" spans="1:8">
      <c r="A2824" s="483" t="s">
        <v>10916</v>
      </c>
      <c r="D2824" s="483">
        <v>5000</v>
      </c>
      <c r="E2824" s="329"/>
      <c r="F2824" s="329">
        <v>6128</v>
      </c>
      <c r="H2824" s="483" t="s">
        <v>10485</v>
      </c>
    </row>
    <row r="2825" spans="1:8">
      <c r="A2825" s="483" t="s">
        <v>10916</v>
      </c>
      <c r="E2825" s="329">
        <v>121</v>
      </c>
      <c r="F2825" s="329">
        <v>6007</v>
      </c>
      <c r="G2825" s="483" t="s">
        <v>10474</v>
      </c>
      <c r="H2825" s="483" t="s">
        <v>10666</v>
      </c>
    </row>
    <row r="2826" spans="1:8">
      <c r="A2826" s="483" t="s">
        <v>10916</v>
      </c>
      <c r="E2826" s="329">
        <v>1205</v>
      </c>
      <c r="F2826" s="329">
        <v>4802</v>
      </c>
      <c r="G2826" s="483" t="s">
        <v>10482</v>
      </c>
      <c r="H2826" s="483" t="s">
        <v>10917</v>
      </c>
    </row>
    <row r="2827" spans="1:8">
      <c r="A2827" s="483" t="s">
        <v>10918</v>
      </c>
      <c r="C2827" s="483">
        <v>17000</v>
      </c>
      <c r="H2827" s="483" t="s">
        <v>10919</v>
      </c>
    </row>
    <row r="2828" spans="1:8">
      <c r="A2828" s="483" t="s">
        <v>10918</v>
      </c>
      <c r="C2828" s="483">
        <v>9913</v>
      </c>
      <c r="H2828" s="483" t="s">
        <v>10920</v>
      </c>
    </row>
    <row r="2829" spans="1:8">
      <c r="A2829" s="483" t="s">
        <v>10921</v>
      </c>
      <c r="E2829" s="329">
        <v>120</v>
      </c>
      <c r="F2829" s="329">
        <v>4682</v>
      </c>
      <c r="G2829" s="483" t="s">
        <v>10478</v>
      </c>
      <c r="H2829" s="483" t="s">
        <v>10922</v>
      </c>
    </row>
    <row r="2830" spans="1:8">
      <c r="A2830" s="483" t="s">
        <v>10921</v>
      </c>
      <c r="E2830" s="329">
        <v>192</v>
      </c>
      <c r="F2830" s="329">
        <v>4490</v>
      </c>
      <c r="G2830" s="483" t="s">
        <v>10478</v>
      </c>
      <c r="H2830" s="483" t="s">
        <v>10923</v>
      </c>
    </row>
    <row r="2831" spans="1:8">
      <c r="H2831" s="490" t="s">
        <v>10924</v>
      </c>
    </row>
    <row r="2832" spans="1:8">
      <c r="A2832" s="483" t="s">
        <v>10925</v>
      </c>
      <c r="C2832" s="483">
        <v>16288</v>
      </c>
      <c r="H2832" s="483" t="s">
        <v>10926</v>
      </c>
    </row>
    <row r="2833" spans="1:8">
      <c r="A2833" s="483" t="s">
        <v>10925</v>
      </c>
      <c r="C2833" s="483">
        <v>25318</v>
      </c>
      <c r="H2833" s="483" t="s">
        <v>10927</v>
      </c>
    </row>
    <row r="2834" spans="1:8">
      <c r="A2834" s="483" t="s">
        <v>10925</v>
      </c>
      <c r="C2834" s="483">
        <v>61326</v>
      </c>
      <c r="H2834" s="483" t="s">
        <v>10928</v>
      </c>
    </row>
    <row r="2835" spans="1:8">
      <c r="A2835" s="483" t="s">
        <v>10925</v>
      </c>
      <c r="C2835" s="483">
        <v>20300</v>
      </c>
      <c r="H2835" s="483" t="s">
        <v>10929</v>
      </c>
    </row>
    <row r="2836" spans="1:8">
      <c r="A2836" s="483" t="s">
        <v>10930</v>
      </c>
      <c r="E2836" s="329">
        <v>35</v>
      </c>
      <c r="F2836" s="329">
        <v>4455</v>
      </c>
      <c r="G2836" s="483" t="s">
        <v>10474</v>
      </c>
      <c r="H2836" s="483" t="s">
        <v>10931</v>
      </c>
    </row>
    <row r="2837" spans="1:8">
      <c r="A2837" s="483" t="s">
        <v>10932</v>
      </c>
      <c r="E2837" s="329">
        <v>200</v>
      </c>
      <c r="F2837" s="329">
        <v>4255</v>
      </c>
      <c r="G2837" s="483" t="s">
        <v>10495</v>
      </c>
      <c r="H2837" s="483" t="s">
        <v>10933</v>
      </c>
    </row>
    <row r="2838" spans="1:8">
      <c r="A2838" s="483" t="s">
        <v>10934</v>
      </c>
      <c r="C2838" s="483">
        <v>250030</v>
      </c>
      <c r="H2838" s="483" t="s">
        <v>10935</v>
      </c>
    </row>
    <row r="2839" spans="1:8">
      <c r="A2839" s="483" t="s">
        <v>10936</v>
      </c>
      <c r="E2839" s="329">
        <v>145</v>
      </c>
      <c r="F2839" s="329">
        <v>4110</v>
      </c>
      <c r="G2839" s="483" t="s">
        <v>10495</v>
      </c>
      <c r="H2839" s="483" t="s">
        <v>10937</v>
      </c>
    </row>
    <row r="2840" spans="1:8">
      <c r="A2840" s="483" t="s">
        <v>10936</v>
      </c>
      <c r="E2840" s="329">
        <v>25</v>
      </c>
      <c r="F2840" s="329">
        <v>4085</v>
      </c>
      <c r="G2840" s="483" t="s">
        <v>10495</v>
      </c>
      <c r="H2840" s="483" t="s">
        <v>10937</v>
      </c>
    </row>
    <row r="2841" spans="1:8">
      <c r="A2841" s="483" t="s">
        <v>10938</v>
      </c>
      <c r="E2841" s="329">
        <v>140</v>
      </c>
      <c r="F2841" s="329">
        <v>3945</v>
      </c>
      <c r="G2841" s="483" t="s">
        <v>10495</v>
      </c>
      <c r="H2841" s="483" t="s">
        <v>10939</v>
      </c>
    </row>
    <row r="2842" spans="1:8">
      <c r="A2842" s="483" t="s">
        <v>10934</v>
      </c>
      <c r="E2842" s="329">
        <v>1205</v>
      </c>
      <c r="F2842" s="329">
        <v>2740</v>
      </c>
      <c r="G2842" s="483" t="s">
        <v>10482</v>
      </c>
      <c r="H2842" s="483" t="s">
        <v>10940</v>
      </c>
    </row>
    <row r="2843" spans="1:8">
      <c r="A2843" s="483" t="s">
        <v>10941</v>
      </c>
      <c r="E2843" s="483">
        <v>173</v>
      </c>
      <c r="F2843" s="329">
        <v>2567</v>
      </c>
      <c r="G2843" s="483" t="s">
        <v>10478</v>
      </c>
      <c r="H2843" s="483" t="s">
        <v>10942</v>
      </c>
    </row>
    <row r="2844" spans="1:8">
      <c r="A2844" s="483" t="s">
        <v>10943</v>
      </c>
      <c r="E2844" s="329">
        <v>231</v>
      </c>
      <c r="F2844" s="329">
        <v>2336</v>
      </c>
      <c r="G2844" s="329" t="s">
        <v>10498</v>
      </c>
      <c r="H2844" s="483" t="s">
        <v>10944</v>
      </c>
    </row>
    <row r="2845" spans="1:8">
      <c r="A2845" s="483" t="s">
        <v>10945</v>
      </c>
      <c r="C2845" s="483">
        <v>17000</v>
      </c>
      <c r="H2845" s="483" t="s">
        <v>10946</v>
      </c>
    </row>
    <row r="2846" spans="1:8">
      <c r="A2846" s="483" t="s">
        <v>10947</v>
      </c>
      <c r="E2846" s="329">
        <v>245</v>
      </c>
      <c r="F2846" s="329">
        <v>2091</v>
      </c>
      <c r="G2846" s="483" t="s">
        <v>10495</v>
      </c>
      <c r="H2846" s="483" t="s">
        <v>10948</v>
      </c>
    </row>
    <row r="2847" spans="1:8">
      <c r="A2847" s="483" t="s">
        <v>10949</v>
      </c>
      <c r="C2847" s="483">
        <v>25318</v>
      </c>
      <c r="H2847" s="483" t="s">
        <v>10950</v>
      </c>
    </row>
    <row r="2848" spans="1:8">
      <c r="A2848" s="483" t="s">
        <v>10949</v>
      </c>
      <c r="C2848" s="483">
        <v>61326</v>
      </c>
      <c r="H2848" s="483" t="s">
        <v>10951</v>
      </c>
    </row>
    <row r="2849" spans="1:8">
      <c r="A2849" s="483" t="s">
        <v>10949</v>
      </c>
      <c r="C2849" s="483">
        <v>13500</v>
      </c>
      <c r="H2849" s="483" t="s">
        <v>10952</v>
      </c>
    </row>
    <row r="2850" spans="1:8">
      <c r="A2850" s="483" t="s">
        <v>10949</v>
      </c>
      <c r="C2850" s="483">
        <v>30365</v>
      </c>
      <c r="H2850" s="483" t="s">
        <v>10953</v>
      </c>
    </row>
    <row r="2851" spans="1:8">
      <c r="A2851" s="483" t="s">
        <v>10949</v>
      </c>
      <c r="C2851" s="483">
        <v>6120</v>
      </c>
      <c r="H2851" s="483" t="s">
        <v>10954</v>
      </c>
    </row>
    <row r="2852" spans="1:8" ht="66">
      <c r="A2852" s="483" t="s">
        <v>10955</v>
      </c>
      <c r="C2852" s="483">
        <v>15000</v>
      </c>
      <c r="H2852" s="489" t="s">
        <v>10956</v>
      </c>
    </row>
    <row r="2853" spans="1:8">
      <c r="A2853" s="483" t="s">
        <v>10957</v>
      </c>
      <c r="E2853" s="329">
        <v>100</v>
      </c>
      <c r="F2853" s="329">
        <v>1991</v>
      </c>
      <c r="G2853" s="483" t="s">
        <v>10495</v>
      </c>
      <c r="H2853" s="483" t="s">
        <v>10958</v>
      </c>
    </row>
    <row r="2854" spans="1:8">
      <c r="A2854" s="483" t="s">
        <v>10959</v>
      </c>
      <c r="E2854" s="329">
        <v>1205</v>
      </c>
      <c r="F2854" s="329">
        <v>786</v>
      </c>
      <c r="G2854" s="483" t="s">
        <v>10482</v>
      </c>
      <c r="H2854" s="483" t="s">
        <v>10960</v>
      </c>
    </row>
    <row r="2855" spans="1:8">
      <c r="A2855" s="483" t="s">
        <v>10961</v>
      </c>
      <c r="E2855" s="329">
        <v>600</v>
      </c>
      <c r="F2855" s="329">
        <v>186</v>
      </c>
      <c r="G2855" s="483" t="s">
        <v>10495</v>
      </c>
      <c r="H2855" s="483" t="s">
        <v>10962</v>
      </c>
    </row>
    <row r="2856" spans="1:8">
      <c r="A2856" s="483" t="s">
        <v>10961</v>
      </c>
      <c r="D2856" s="483">
        <v>5000</v>
      </c>
      <c r="E2856" s="329"/>
      <c r="F2856" s="329">
        <v>5186</v>
      </c>
      <c r="H2856" s="483" t="s">
        <v>10485</v>
      </c>
    </row>
    <row r="2857" spans="1:8">
      <c r="A2857" s="483" t="s">
        <v>10963</v>
      </c>
      <c r="E2857" s="329">
        <v>115</v>
      </c>
      <c r="F2857" s="329">
        <v>5071</v>
      </c>
      <c r="G2857" s="483" t="s">
        <v>10495</v>
      </c>
      <c r="H2857" s="483" t="s">
        <v>10964</v>
      </c>
    </row>
    <row r="2858" spans="1:8">
      <c r="A2858" s="483" t="s">
        <v>10963</v>
      </c>
      <c r="E2858" s="329">
        <v>185</v>
      </c>
      <c r="F2858" s="329">
        <v>4886</v>
      </c>
      <c r="G2858" s="483" t="s">
        <v>10495</v>
      </c>
      <c r="H2858" s="483" t="s">
        <v>10964</v>
      </c>
    </row>
    <row r="2859" spans="1:8">
      <c r="A2859" s="483" t="s">
        <v>10965</v>
      </c>
      <c r="C2859" s="483">
        <v>17000</v>
      </c>
      <c r="H2859" s="483" t="s">
        <v>10966</v>
      </c>
    </row>
    <row r="2860" spans="1:8">
      <c r="A2860" s="483" t="s">
        <v>10967</v>
      </c>
      <c r="C2860" s="483">
        <v>25318</v>
      </c>
      <c r="H2860" s="483" t="s">
        <v>10968</v>
      </c>
    </row>
    <row r="2861" spans="1:8">
      <c r="A2861" s="483" t="s">
        <v>10967</v>
      </c>
      <c r="C2861" s="483">
        <v>61326</v>
      </c>
      <c r="H2861" s="483" t="s">
        <v>10969</v>
      </c>
    </row>
    <row r="2862" spans="1:8">
      <c r="A2862" s="483" t="s">
        <v>10967</v>
      </c>
      <c r="C2862" s="483">
        <v>46500</v>
      </c>
      <c r="H2862" s="483" t="s">
        <v>10970</v>
      </c>
    </row>
    <row r="2863" spans="1:8">
      <c r="A2863" s="483" t="s">
        <v>10971</v>
      </c>
      <c r="E2863" s="329">
        <v>230</v>
      </c>
      <c r="F2863" s="329">
        <v>4656</v>
      </c>
      <c r="G2863" s="483" t="s">
        <v>10495</v>
      </c>
      <c r="H2863" s="483" t="s">
        <v>10972</v>
      </c>
    </row>
    <row r="2864" spans="1:8">
      <c r="A2864" s="483" t="s">
        <v>10973</v>
      </c>
      <c r="E2864" s="483">
        <v>200</v>
      </c>
      <c r="F2864" s="329">
        <v>4456</v>
      </c>
      <c r="G2864" s="483" t="s">
        <v>10495</v>
      </c>
      <c r="H2864" s="483" t="s">
        <v>10974</v>
      </c>
    </row>
    <row r="2865" spans="1:8">
      <c r="A2865" s="483" t="s">
        <v>10973</v>
      </c>
      <c r="E2865" s="329">
        <v>255</v>
      </c>
      <c r="F2865" s="329">
        <v>4201</v>
      </c>
      <c r="G2865" s="483" t="s">
        <v>10493</v>
      </c>
      <c r="H2865" s="483" t="s">
        <v>10975</v>
      </c>
    </row>
    <row r="2866" spans="1:8">
      <c r="A2866" s="483" t="s">
        <v>10973</v>
      </c>
      <c r="E2866" s="329">
        <v>140</v>
      </c>
      <c r="F2866" s="329">
        <v>4061</v>
      </c>
      <c r="G2866" s="483" t="s">
        <v>10493</v>
      </c>
      <c r="H2866" s="483" t="s">
        <v>10976</v>
      </c>
    </row>
    <row r="2867" spans="1:8">
      <c r="A2867" s="483" t="s">
        <v>10973</v>
      </c>
      <c r="C2867" s="483">
        <v>42883</v>
      </c>
      <c r="H2867" s="483" t="s">
        <v>10977</v>
      </c>
    </row>
    <row r="2868" spans="1:8">
      <c r="A2868" s="483" t="s">
        <v>10973</v>
      </c>
      <c r="C2868" s="483">
        <v>33926</v>
      </c>
      <c r="H2868" s="483" t="s">
        <v>10978</v>
      </c>
    </row>
    <row r="2869" spans="1:8">
      <c r="A2869" s="483" t="s">
        <v>10979</v>
      </c>
      <c r="E2869" s="329">
        <v>199</v>
      </c>
      <c r="F2869" s="329">
        <v>3862</v>
      </c>
      <c r="G2869" s="329" t="s">
        <v>10498</v>
      </c>
      <c r="H2869" s="483" t="s">
        <v>10980</v>
      </c>
    </row>
    <row r="2870" spans="1:8">
      <c r="A2870" s="483" t="s">
        <v>10979</v>
      </c>
      <c r="E2870" s="329">
        <v>1205</v>
      </c>
      <c r="F2870" s="329">
        <v>2657</v>
      </c>
      <c r="G2870" s="483" t="s">
        <v>10482</v>
      </c>
      <c r="H2870" s="483" t="s">
        <v>10981</v>
      </c>
    </row>
    <row r="2871" spans="1:8">
      <c r="A2871" s="483" t="s">
        <v>10982</v>
      </c>
      <c r="C2871" s="483">
        <v>17000</v>
      </c>
      <c r="H2871" s="483" t="s">
        <v>10983</v>
      </c>
    </row>
    <row r="2872" spans="1:8">
      <c r="A2872" s="483" t="s">
        <v>10982</v>
      </c>
      <c r="C2872" s="483">
        <v>4896</v>
      </c>
      <c r="H2872" s="483" t="s">
        <v>10984</v>
      </c>
    </row>
    <row r="2873" spans="1:8">
      <c r="A2873" s="483" t="s">
        <v>10985</v>
      </c>
      <c r="E2873" s="329">
        <v>835</v>
      </c>
      <c r="F2873" s="329">
        <v>1822</v>
      </c>
      <c r="G2873" s="483" t="s">
        <v>10474</v>
      </c>
      <c r="H2873" s="483" t="s">
        <v>10986</v>
      </c>
    </row>
    <row r="2874" spans="1:8">
      <c r="A2874" s="483" t="s">
        <v>10987</v>
      </c>
      <c r="C2874" s="483">
        <v>25318</v>
      </c>
      <c r="H2874" s="483" t="s">
        <v>10988</v>
      </c>
    </row>
    <row r="2875" spans="1:8">
      <c r="A2875" s="483" t="s">
        <v>10987</v>
      </c>
      <c r="C2875" s="483">
        <v>31326</v>
      </c>
      <c r="H2875" s="483" t="s">
        <v>10989</v>
      </c>
    </row>
    <row r="2876" spans="1:8">
      <c r="A2876" s="483" t="s">
        <v>10987</v>
      </c>
      <c r="C2876" s="483">
        <v>30000</v>
      </c>
      <c r="H2876" s="483" t="s">
        <v>10990</v>
      </c>
    </row>
    <row r="2877" spans="1:8">
      <c r="A2877" s="483" t="s">
        <v>10987</v>
      </c>
      <c r="C2877" s="483">
        <v>33500</v>
      </c>
      <c r="H2877" s="483" t="s">
        <v>10991</v>
      </c>
    </row>
    <row r="2878" spans="1:8">
      <c r="A2878" s="483" t="s">
        <v>10987</v>
      </c>
      <c r="C2878" s="483">
        <v>2516</v>
      </c>
      <c r="H2878" s="483" t="s">
        <v>10992</v>
      </c>
    </row>
    <row r="2879" spans="1:8">
      <c r="A2879" s="483" t="s">
        <v>10987</v>
      </c>
      <c r="E2879" s="329">
        <v>45</v>
      </c>
      <c r="F2879" s="329">
        <v>1777</v>
      </c>
      <c r="G2879" s="483" t="s">
        <v>10474</v>
      </c>
      <c r="H2879" s="483" t="s">
        <v>10993</v>
      </c>
    </row>
    <row r="2880" spans="1:8">
      <c r="A2880" s="483" t="s">
        <v>10994</v>
      </c>
      <c r="C2880" s="483">
        <v>12854</v>
      </c>
      <c r="H2880" s="483" t="s">
        <v>10995</v>
      </c>
    </row>
    <row r="2881" spans="1:8">
      <c r="A2881" s="483" t="s">
        <v>10994</v>
      </c>
      <c r="E2881" s="329">
        <v>35</v>
      </c>
      <c r="F2881" s="329">
        <v>1742</v>
      </c>
      <c r="G2881" s="483" t="s">
        <v>10474</v>
      </c>
      <c r="H2881" s="483" t="s">
        <v>10996</v>
      </c>
    </row>
    <row r="2882" spans="1:8">
      <c r="A2882" s="483" t="s">
        <v>10997</v>
      </c>
      <c r="E2882" s="483">
        <v>173</v>
      </c>
      <c r="F2882" s="329">
        <v>1569</v>
      </c>
      <c r="G2882" s="483" t="s">
        <v>10486</v>
      </c>
      <c r="H2882" s="483" t="s">
        <v>10524</v>
      </c>
    </row>
    <row r="2883" spans="1:8">
      <c r="A2883" s="483" t="s">
        <v>10998</v>
      </c>
      <c r="E2883" s="329">
        <v>50</v>
      </c>
      <c r="F2883" s="329">
        <v>1519</v>
      </c>
      <c r="G2883" s="483" t="s">
        <v>10486</v>
      </c>
      <c r="H2883" s="483" t="s">
        <v>10999</v>
      </c>
    </row>
    <row r="2884" spans="1:8">
      <c r="A2884" s="483" t="s">
        <v>11000</v>
      </c>
      <c r="E2884" s="329">
        <v>1205</v>
      </c>
      <c r="F2884" s="329">
        <v>314</v>
      </c>
      <c r="G2884" s="483" t="s">
        <v>10482</v>
      </c>
      <c r="H2884" s="483" t="s">
        <v>11001</v>
      </c>
    </row>
    <row r="2885" spans="1:8">
      <c r="A2885" s="483" t="s">
        <v>11002</v>
      </c>
      <c r="D2885" s="483">
        <v>5000</v>
      </c>
      <c r="E2885" s="329"/>
      <c r="F2885" s="329"/>
      <c r="H2885" s="483" t="s">
        <v>10485</v>
      </c>
    </row>
    <row r="2886" spans="1:8">
      <c r="A2886" s="483" t="s">
        <v>11003</v>
      </c>
      <c r="E2886" s="329">
        <v>320</v>
      </c>
      <c r="F2886" s="329">
        <v>4994</v>
      </c>
      <c r="G2886" s="483" t="s">
        <v>10495</v>
      </c>
      <c r="H2886" s="483" t="s">
        <v>11004</v>
      </c>
    </row>
    <row r="2887" spans="1:8">
      <c r="A2887" s="483" t="s">
        <v>11003</v>
      </c>
      <c r="E2887" s="329">
        <v>300</v>
      </c>
      <c r="F2887" s="329">
        <v>4694</v>
      </c>
      <c r="G2887" s="483" t="s">
        <v>10495</v>
      </c>
      <c r="H2887" s="483" t="s">
        <v>11004</v>
      </c>
    </row>
    <row r="2888" spans="1:8">
      <c r="A2888" s="483" t="s">
        <v>11005</v>
      </c>
      <c r="C2888" s="483">
        <v>17000</v>
      </c>
      <c r="H2888" s="483" t="s">
        <v>11006</v>
      </c>
    </row>
    <row r="2889" spans="1:8">
      <c r="A2889" s="483" t="s">
        <v>11005</v>
      </c>
      <c r="C2889" s="483">
        <v>12000</v>
      </c>
      <c r="E2889" s="329"/>
      <c r="F2889" s="329"/>
      <c r="H2889" s="329" t="s">
        <v>11007</v>
      </c>
    </row>
    <row r="2890" spans="1:8">
      <c r="A2890" s="483" t="s">
        <v>11008</v>
      </c>
      <c r="C2890" s="483">
        <v>25318</v>
      </c>
      <c r="H2890" s="483" t="s">
        <v>11009</v>
      </c>
    </row>
    <row r="2891" spans="1:8">
      <c r="A2891" s="483" t="s">
        <v>11008</v>
      </c>
      <c r="C2891" s="483">
        <v>61326</v>
      </c>
      <c r="H2891" s="483" t="s">
        <v>11010</v>
      </c>
    </row>
    <row r="2892" spans="1:8">
      <c r="A2892" s="483" t="s">
        <v>11008</v>
      </c>
      <c r="C2892" s="483">
        <v>24500</v>
      </c>
      <c r="H2892" s="483" t="s">
        <v>11011</v>
      </c>
    </row>
    <row r="2893" spans="1:8">
      <c r="A2893" s="483" t="s">
        <v>11012</v>
      </c>
      <c r="C2893" s="483">
        <v>11158</v>
      </c>
      <c r="H2893" s="483" t="s">
        <v>11013</v>
      </c>
    </row>
    <row r="2894" spans="1:8" s="329" customFormat="1" ht="82.5">
      <c r="A2894" s="483" t="s">
        <v>11014</v>
      </c>
      <c r="C2894" s="329">
        <v>34000</v>
      </c>
      <c r="H2894" s="491" t="s">
        <v>11015</v>
      </c>
    </row>
    <row r="2895" spans="1:8">
      <c r="A2895" s="483" t="s">
        <v>11016</v>
      </c>
      <c r="E2895" s="329">
        <v>1205</v>
      </c>
      <c r="F2895" s="329">
        <v>3489</v>
      </c>
      <c r="G2895" s="483" t="s">
        <v>10482</v>
      </c>
      <c r="H2895" s="483" t="s">
        <v>11017</v>
      </c>
    </row>
    <row r="2896" spans="1:8">
      <c r="A2896" s="483" t="s">
        <v>11018</v>
      </c>
      <c r="E2896" s="329">
        <v>199</v>
      </c>
      <c r="F2896" s="329">
        <v>3290</v>
      </c>
      <c r="G2896" s="329" t="s">
        <v>10498</v>
      </c>
      <c r="H2896" s="483" t="s">
        <v>11019</v>
      </c>
    </row>
    <row r="2897" spans="1:8">
      <c r="A2897" s="483" t="s">
        <v>11020</v>
      </c>
      <c r="C2897" s="483">
        <v>25318</v>
      </c>
      <c r="H2897" s="483" t="s">
        <v>11021</v>
      </c>
    </row>
    <row r="2898" spans="1:8">
      <c r="A2898" s="483" t="s">
        <v>11020</v>
      </c>
      <c r="C2898" s="483">
        <v>61326</v>
      </c>
      <c r="H2898" s="483" t="s">
        <v>11022</v>
      </c>
    </row>
    <row r="2899" spans="1:8">
      <c r="A2899" s="483" t="s">
        <v>11020</v>
      </c>
      <c r="C2899" s="483">
        <v>12000</v>
      </c>
      <c r="H2899" s="483" t="s">
        <v>11023</v>
      </c>
    </row>
    <row r="2900" spans="1:8">
      <c r="A2900" s="483" t="s">
        <v>11020</v>
      </c>
      <c r="C2900" s="483">
        <v>1219</v>
      </c>
      <c r="H2900" s="483" t="s">
        <v>11024</v>
      </c>
    </row>
    <row r="2901" spans="1:8">
      <c r="A2901" s="483" t="s">
        <v>11025</v>
      </c>
      <c r="E2901" s="329">
        <v>109</v>
      </c>
      <c r="F2901" s="329">
        <v>3181</v>
      </c>
      <c r="G2901" s="483" t="s">
        <v>10486</v>
      </c>
      <c r="H2901" s="483" t="s">
        <v>11026</v>
      </c>
    </row>
    <row r="2902" spans="1:8">
      <c r="A2902" s="483" t="s">
        <v>11027</v>
      </c>
      <c r="E2902" s="329">
        <v>64</v>
      </c>
      <c r="F2902" s="329">
        <v>3117</v>
      </c>
      <c r="G2902" s="483" t="s">
        <v>10495</v>
      </c>
      <c r="H2902" s="483" t="s">
        <v>11028</v>
      </c>
    </row>
    <row r="2903" spans="1:8">
      <c r="A2903" s="483" t="s">
        <v>11029</v>
      </c>
      <c r="E2903" s="329">
        <v>50</v>
      </c>
      <c r="F2903" s="329">
        <v>3067</v>
      </c>
      <c r="G2903" s="483" t="s">
        <v>10486</v>
      </c>
      <c r="H2903" s="483" t="s">
        <v>11030</v>
      </c>
    </row>
    <row r="2904" spans="1:8">
      <c r="A2904" s="483" t="s">
        <v>11029</v>
      </c>
      <c r="E2904" s="329">
        <v>1205</v>
      </c>
      <c r="F2904" s="329">
        <v>1862</v>
      </c>
      <c r="G2904" s="483" t="s">
        <v>10482</v>
      </c>
      <c r="H2904" s="483" t="s">
        <v>11031</v>
      </c>
    </row>
    <row r="2905" spans="1:8">
      <c r="A2905" s="483" t="s">
        <v>11032</v>
      </c>
      <c r="E2905" s="329">
        <v>124</v>
      </c>
      <c r="F2905" s="329">
        <v>1738</v>
      </c>
      <c r="G2905" s="483" t="s">
        <v>10474</v>
      </c>
      <c r="H2905" s="483" t="s">
        <v>11033</v>
      </c>
    </row>
    <row r="2906" spans="1:8">
      <c r="E2906" s="329"/>
      <c r="F2906" s="329"/>
      <c r="H2906" s="490" t="s">
        <v>10865</v>
      </c>
    </row>
    <row r="2907" spans="1:8">
      <c r="A2907" s="483" t="s">
        <v>11034</v>
      </c>
      <c r="C2907" s="483">
        <v>17000</v>
      </c>
      <c r="H2907" s="483" t="s">
        <v>11035</v>
      </c>
    </row>
    <row r="2908" spans="1:8">
      <c r="A2908" s="483" t="s">
        <v>11036</v>
      </c>
      <c r="C2908" s="483">
        <v>25318</v>
      </c>
      <c r="H2908" s="483" t="s">
        <v>11037</v>
      </c>
    </row>
    <row r="2909" spans="1:8">
      <c r="A2909" s="483" t="s">
        <v>11036</v>
      </c>
      <c r="C2909" s="483">
        <v>61326</v>
      </c>
      <c r="H2909" s="483" t="s">
        <v>11038</v>
      </c>
    </row>
    <row r="2910" spans="1:8">
      <c r="A2910" s="483" t="s">
        <v>11039</v>
      </c>
      <c r="C2910" s="483">
        <v>6299</v>
      </c>
      <c r="H2910" s="483" t="s">
        <v>11040</v>
      </c>
    </row>
    <row r="2911" spans="1:8">
      <c r="A2911" s="483" t="s">
        <v>11041</v>
      </c>
      <c r="E2911" s="329">
        <v>94</v>
      </c>
      <c r="F2911" s="329">
        <v>1644</v>
      </c>
      <c r="G2911" s="483" t="s">
        <v>10474</v>
      </c>
      <c r="H2911" s="483" t="s">
        <v>11042</v>
      </c>
    </row>
    <row r="2912" spans="1:8">
      <c r="A2912" s="483" t="s">
        <v>11043</v>
      </c>
      <c r="E2912" s="483">
        <v>100</v>
      </c>
      <c r="F2912" s="329">
        <v>1544</v>
      </c>
      <c r="G2912" s="483" t="s">
        <v>10495</v>
      </c>
      <c r="H2912" s="483" t="s">
        <v>11044</v>
      </c>
    </row>
    <row r="2913" spans="1:8">
      <c r="A2913" s="483" t="s">
        <v>11045</v>
      </c>
      <c r="E2913" s="329">
        <v>40</v>
      </c>
      <c r="F2913" s="329">
        <v>1504</v>
      </c>
      <c r="G2913" s="483" t="s">
        <v>10478</v>
      </c>
      <c r="H2913" s="483" t="s">
        <v>10479</v>
      </c>
    </row>
    <row r="2914" spans="1:8">
      <c r="A2914" s="483" t="s">
        <v>11045</v>
      </c>
      <c r="E2914" s="329">
        <v>2</v>
      </c>
      <c r="F2914" s="329">
        <v>1502</v>
      </c>
      <c r="G2914" s="483" t="s">
        <v>10474</v>
      </c>
      <c r="H2914" s="483" t="s">
        <v>11046</v>
      </c>
    </row>
    <row r="2915" spans="1:8">
      <c r="A2915" s="483" t="s">
        <v>11047</v>
      </c>
      <c r="E2915" s="329">
        <v>800</v>
      </c>
      <c r="F2915" s="329">
        <v>702</v>
      </c>
      <c r="G2915" s="483" t="s">
        <v>10495</v>
      </c>
      <c r="H2915" s="483" t="s">
        <v>11048</v>
      </c>
    </row>
    <row r="2916" spans="1:8">
      <c r="A2916" s="483" t="s">
        <v>11049</v>
      </c>
      <c r="E2916" s="329">
        <v>15</v>
      </c>
      <c r="F2916" s="329">
        <v>687</v>
      </c>
      <c r="G2916" s="483" t="s">
        <v>10486</v>
      </c>
      <c r="H2916" s="483" t="s">
        <v>11050</v>
      </c>
    </row>
    <row r="2917" spans="1:8">
      <c r="A2917" s="483" t="s">
        <v>11051</v>
      </c>
      <c r="D2917" s="483">
        <v>5000</v>
      </c>
      <c r="E2917" s="329"/>
      <c r="F2917" s="329"/>
      <c r="H2917" s="483" t="s">
        <v>10485</v>
      </c>
    </row>
    <row r="2918" spans="1:8">
      <c r="A2918" s="483" t="s">
        <v>11051</v>
      </c>
      <c r="E2918" s="329">
        <v>1205</v>
      </c>
      <c r="F2918" s="329">
        <v>4482</v>
      </c>
      <c r="G2918" s="483" t="s">
        <v>10482</v>
      </c>
      <c r="H2918" s="483" t="s">
        <v>11052</v>
      </c>
    </row>
    <row r="2919" spans="1:8">
      <c r="A2919" s="483" t="s">
        <v>11051</v>
      </c>
      <c r="E2919" s="329">
        <v>64</v>
      </c>
      <c r="F2919" s="329">
        <v>4418</v>
      </c>
      <c r="G2919" s="483" t="s">
        <v>10474</v>
      </c>
      <c r="H2919" s="483" t="s">
        <v>11053</v>
      </c>
    </row>
    <row r="2920" spans="1:8">
      <c r="A2920" s="483" t="s">
        <v>11054</v>
      </c>
      <c r="E2920" s="329">
        <v>210</v>
      </c>
      <c r="F2920" s="329">
        <v>4208</v>
      </c>
      <c r="G2920" s="329" t="s">
        <v>10498</v>
      </c>
      <c r="H2920" s="483" t="s">
        <v>11055</v>
      </c>
    </row>
    <row r="2921" spans="1:8" s="329" customFormat="1">
      <c r="A2921" s="329" t="s">
        <v>11054</v>
      </c>
      <c r="C2921" s="329">
        <v>20000</v>
      </c>
      <c r="H2921" s="491" t="s">
        <v>11056</v>
      </c>
    </row>
    <row r="2922" spans="1:8" s="329" customFormat="1">
      <c r="A2922" s="329" t="s">
        <v>11057</v>
      </c>
      <c r="C2922" s="329">
        <v>230030</v>
      </c>
      <c r="H2922" s="491" t="s">
        <v>10757</v>
      </c>
    </row>
    <row r="2923" spans="1:8">
      <c r="A2923" s="483" t="s">
        <v>11058</v>
      </c>
      <c r="C2923" s="483">
        <v>17000</v>
      </c>
      <c r="H2923" s="483" t="s">
        <v>11059</v>
      </c>
    </row>
    <row r="2924" spans="1:8">
      <c r="A2924" s="483" t="s">
        <v>11058</v>
      </c>
      <c r="C2924" s="483">
        <v>25318</v>
      </c>
      <c r="H2924" s="483" t="s">
        <v>11060</v>
      </c>
    </row>
    <row r="2925" spans="1:8">
      <c r="A2925" s="483" t="s">
        <v>11058</v>
      </c>
      <c r="C2925" s="483">
        <v>61326</v>
      </c>
      <c r="H2925" s="483" t="s">
        <v>11061</v>
      </c>
    </row>
    <row r="2926" spans="1:8">
      <c r="A2926" s="483" t="s">
        <v>11058</v>
      </c>
      <c r="C2926" s="483">
        <v>9500</v>
      </c>
      <c r="H2926" s="483" t="s">
        <v>11062</v>
      </c>
    </row>
    <row r="2927" spans="1:8">
      <c r="A2927" s="483" t="s">
        <v>11063</v>
      </c>
      <c r="C2927" s="483">
        <v>31260</v>
      </c>
      <c r="H2927" s="483" t="s">
        <v>11064</v>
      </c>
    </row>
    <row r="2928" spans="1:8">
      <c r="A2928" s="483" t="s">
        <v>11063</v>
      </c>
      <c r="E2928" s="329">
        <v>75</v>
      </c>
      <c r="F2928" s="329">
        <v>4133</v>
      </c>
      <c r="G2928" s="483" t="s">
        <v>10474</v>
      </c>
      <c r="H2928" s="483" t="s">
        <v>11065</v>
      </c>
    </row>
    <row r="2929" spans="1:8">
      <c r="A2929" s="483" t="s">
        <v>11066</v>
      </c>
      <c r="E2929" s="483">
        <v>405</v>
      </c>
      <c r="F2929" s="329">
        <v>3728</v>
      </c>
      <c r="G2929" s="483" t="s">
        <v>10478</v>
      </c>
      <c r="H2929" s="483" t="s">
        <v>11067</v>
      </c>
    </row>
    <row r="2930" spans="1:8">
      <c r="A2930" s="483" t="s">
        <v>11066</v>
      </c>
      <c r="E2930" s="483">
        <v>15</v>
      </c>
      <c r="F2930" s="329">
        <v>3713</v>
      </c>
      <c r="G2930" s="483" t="s">
        <v>10478</v>
      </c>
      <c r="H2930" s="483" t="s">
        <v>11068</v>
      </c>
    </row>
    <row r="2931" spans="1:8">
      <c r="A2931" s="483" t="s">
        <v>11069</v>
      </c>
      <c r="B2931" s="483">
        <v>80000</v>
      </c>
      <c r="F2931" s="329"/>
      <c r="H2931" s="483" t="s">
        <v>10841</v>
      </c>
    </row>
    <row r="2932" spans="1:8">
      <c r="A2932" s="483" t="s">
        <v>11070</v>
      </c>
      <c r="E2932" s="483">
        <v>5</v>
      </c>
      <c r="F2932" s="329">
        <v>3708</v>
      </c>
      <c r="G2932" s="483" t="s">
        <v>10474</v>
      </c>
      <c r="H2932" s="483" t="s">
        <v>10571</v>
      </c>
    </row>
    <row r="2933" spans="1:8" s="329" customFormat="1" ht="231">
      <c r="A2933" s="483" t="s">
        <v>11070</v>
      </c>
      <c r="C2933" s="329">
        <v>40030</v>
      </c>
      <c r="H2933" s="491" t="s">
        <v>11071</v>
      </c>
    </row>
    <row r="2934" spans="1:8">
      <c r="A2934" s="483" t="s">
        <v>11072</v>
      </c>
      <c r="E2934" s="329">
        <v>1205</v>
      </c>
      <c r="F2934" s="329">
        <v>2503</v>
      </c>
      <c r="G2934" s="483" t="s">
        <v>10482</v>
      </c>
      <c r="H2934" s="483" t="s">
        <v>11073</v>
      </c>
    </row>
    <row r="2935" spans="1:8">
      <c r="A2935" s="483" t="s">
        <v>11072</v>
      </c>
      <c r="E2935" s="329">
        <v>18</v>
      </c>
      <c r="F2935" s="329">
        <v>2485</v>
      </c>
      <c r="G2935" s="483" t="s">
        <v>10486</v>
      </c>
      <c r="H2935" s="483" t="s">
        <v>11074</v>
      </c>
    </row>
    <row r="2936" spans="1:8">
      <c r="A2936" s="483" t="s">
        <v>11075</v>
      </c>
      <c r="C2936" s="483">
        <v>17000</v>
      </c>
      <c r="H2936" s="483" t="s">
        <v>11076</v>
      </c>
    </row>
    <row r="2937" spans="1:8">
      <c r="A2937" s="483" t="s">
        <v>11077</v>
      </c>
      <c r="E2937" s="329">
        <v>75</v>
      </c>
      <c r="F2937" s="329">
        <v>2410</v>
      </c>
      <c r="G2937" s="483" t="s">
        <v>10495</v>
      </c>
      <c r="H2937" s="483" t="s">
        <v>11078</v>
      </c>
    </row>
    <row r="2938" spans="1:8">
      <c r="A2938" s="483" t="s">
        <v>11077</v>
      </c>
      <c r="E2938" s="329">
        <v>70</v>
      </c>
      <c r="F2938" s="329">
        <v>2340</v>
      </c>
      <c r="G2938" s="483" t="s">
        <v>10495</v>
      </c>
      <c r="H2938" s="483" t="s">
        <v>11078</v>
      </c>
    </row>
    <row r="2939" spans="1:8">
      <c r="A2939" s="483" t="s">
        <v>11079</v>
      </c>
      <c r="E2939" s="329">
        <v>35</v>
      </c>
      <c r="F2939" s="329">
        <v>2305</v>
      </c>
      <c r="G2939" s="483" t="s">
        <v>10474</v>
      </c>
      <c r="H2939" s="483" t="s">
        <v>11080</v>
      </c>
    </row>
    <row r="2940" spans="1:8">
      <c r="A2940" s="483" t="s">
        <v>11079</v>
      </c>
      <c r="C2940" s="483">
        <v>25318</v>
      </c>
      <c r="H2940" s="483" t="s">
        <v>11081</v>
      </c>
    </row>
    <row r="2941" spans="1:8">
      <c r="A2941" s="483" t="s">
        <v>11079</v>
      </c>
      <c r="C2941" s="483">
        <v>9000</v>
      </c>
      <c r="H2941" s="483" t="s">
        <v>11082</v>
      </c>
    </row>
    <row r="2942" spans="1:8">
      <c r="A2942" s="483" t="s">
        <v>11083</v>
      </c>
      <c r="C2942" s="329">
        <v>32326</v>
      </c>
      <c r="H2942" s="483" t="s">
        <v>11082</v>
      </c>
    </row>
    <row r="2943" spans="1:8">
      <c r="A2943" s="483" t="s">
        <v>11084</v>
      </c>
      <c r="C2943" s="329">
        <v>20000</v>
      </c>
      <c r="H2943" s="483" t="s">
        <v>11085</v>
      </c>
    </row>
    <row r="2944" spans="1:8">
      <c r="A2944" s="483" t="s">
        <v>11079</v>
      </c>
      <c r="C2944" s="483">
        <v>36000</v>
      </c>
      <c r="H2944" s="483" t="s">
        <v>11086</v>
      </c>
    </row>
    <row r="2945" spans="1:8">
      <c r="A2945" s="483" t="s">
        <v>11079</v>
      </c>
      <c r="C2945" s="483">
        <v>9821</v>
      </c>
      <c r="H2945" s="483" t="s">
        <v>11087</v>
      </c>
    </row>
    <row r="2946" spans="1:8">
      <c r="A2946" s="483" t="s">
        <v>11079</v>
      </c>
      <c r="C2946" s="483">
        <v>20696</v>
      </c>
      <c r="H2946" s="483" t="s">
        <v>11088</v>
      </c>
    </row>
    <row r="2947" spans="1:8">
      <c r="A2947" s="483" t="s">
        <v>11089</v>
      </c>
      <c r="C2947" s="483">
        <v>20000</v>
      </c>
      <c r="E2947" s="329"/>
      <c r="F2947" s="329"/>
      <c r="H2947" s="490" t="s">
        <v>11090</v>
      </c>
    </row>
    <row r="2948" spans="1:8">
      <c r="A2948" s="483" t="s">
        <v>11089</v>
      </c>
      <c r="C2948" s="483">
        <v>25318</v>
      </c>
      <c r="E2948" s="329"/>
      <c r="F2948" s="329"/>
      <c r="H2948" s="483" t="s">
        <v>11091</v>
      </c>
    </row>
    <row r="2949" spans="1:8">
      <c r="A2949" s="483" t="s">
        <v>11092</v>
      </c>
      <c r="C2949" s="483">
        <v>1900</v>
      </c>
      <c r="E2949" s="329"/>
      <c r="F2949" s="329"/>
      <c r="H2949" s="483" t="s">
        <v>11091</v>
      </c>
    </row>
    <row r="2950" spans="1:8">
      <c r="A2950" s="483" t="s">
        <v>11093</v>
      </c>
      <c r="E2950" s="329">
        <v>210</v>
      </c>
      <c r="F2950" s="329">
        <v>2095</v>
      </c>
      <c r="G2950" s="329" t="s">
        <v>10498</v>
      </c>
      <c r="H2950" s="483" t="s">
        <v>11094</v>
      </c>
    </row>
    <row r="2951" spans="1:8">
      <c r="A2951" s="483" t="s">
        <v>11093</v>
      </c>
      <c r="E2951" s="329">
        <v>1205</v>
      </c>
      <c r="F2951" s="329">
        <v>890</v>
      </c>
      <c r="G2951" s="483" t="s">
        <v>10482</v>
      </c>
      <c r="H2951" s="483" t="s">
        <v>11095</v>
      </c>
    </row>
    <row r="2952" spans="1:8">
      <c r="A2952" s="483" t="s">
        <v>11084</v>
      </c>
      <c r="D2952" s="483">
        <v>5000</v>
      </c>
      <c r="E2952" s="329"/>
      <c r="F2952" s="329"/>
      <c r="H2952" s="483" t="s">
        <v>10485</v>
      </c>
    </row>
    <row r="2953" spans="1:8">
      <c r="A2953" s="483" t="s">
        <v>11084</v>
      </c>
      <c r="E2953" s="483">
        <v>500</v>
      </c>
      <c r="F2953" s="329">
        <v>5390</v>
      </c>
      <c r="G2953" s="483" t="s">
        <v>10474</v>
      </c>
      <c r="H2953" s="483" t="s">
        <v>11096</v>
      </c>
    </row>
    <row r="2954" spans="1:8">
      <c r="A2954" s="483" t="s">
        <v>11084</v>
      </c>
      <c r="C2954" s="483">
        <v>400</v>
      </c>
      <c r="H2954" s="483" t="s">
        <v>11097</v>
      </c>
    </row>
    <row r="2955" spans="1:8">
      <c r="A2955" s="483" t="s">
        <v>11084</v>
      </c>
      <c r="C2955" s="483">
        <v>600</v>
      </c>
      <c r="H2955" s="483" t="s">
        <v>11098</v>
      </c>
    </row>
    <row r="2956" spans="1:8">
      <c r="A2956" s="483" t="s">
        <v>11099</v>
      </c>
      <c r="C2956" s="329">
        <v>61326</v>
      </c>
      <c r="H2956" s="483" t="s">
        <v>11100</v>
      </c>
    </row>
    <row r="2957" spans="1:8">
      <c r="A2957" s="483" t="s">
        <v>11099</v>
      </c>
      <c r="E2957" s="483">
        <v>150</v>
      </c>
      <c r="F2957" s="329">
        <v>5240</v>
      </c>
      <c r="G2957" s="483" t="s">
        <v>10478</v>
      </c>
      <c r="H2957" s="483" t="s">
        <v>11101</v>
      </c>
    </row>
    <row r="2958" spans="1:8">
      <c r="A2958" s="483" t="s">
        <v>11102</v>
      </c>
      <c r="E2958" s="329">
        <v>1480</v>
      </c>
      <c r="F2958" s="329">
        <v>3760</v>
      </c>
      <c r="H2958" s="483" t="s">
        <v>11103</v>
      </c>
    </row>
    <row r="2959" spans="1:8">
      <c r="A2959" s="483" t="s">
        <v>11102</v>
      </c>
      <c r="E2959" s="483">
        <v>35</v>
      </c>
      <c r="F2959" s="329">
        <v>3725</v>
      </c>
      <c r="G2959" s="483" t="s">
        <v>10474</v>
      </c>
      <c r="H2959" s="483" t="s">
        <v>11104</v>
      </c>
    </row>
    <row r="2960" spans="1:8">
      <c r="A2960" s="483" t="s">
        <v>11102</v>
      </c>
      <c r="E2960" s="329">
        <v>214</v>
      </c>
      <c r="F2960" s="329">
        <v>3511</v>
      </c>
      <c r="G2960" s="483" t="s">
        <v>10474</v>
      </c>
      <c r="H2960" s="483" t="s">
        <v>11105</v>
      </c>
    </row>
    <row r="2961" spans="1:8">
      <c r="A2961" s="483" t="s">
        <v>11106</v>
      </c>
      <c r="E2961" s="483">
        <v>82</v>
      </c>
      <c r="F2961" s="329">
        <v>3429</v>
      </c>
      <c r="G2961" s="483" t="s">
        <v>10474</v>
      </c>
      <c r="H2961" s="483" t="s">
        <v>11107</v>
      </c>
    </row>
    <row r="2962" spans="1:8">
      <c r="A2962" s="483" t="s">
        <v>11106</v>
      </c>
      <c r="E2962" s="483">
        <v>164</v>
      </c>
      <c r="F2962" s="329">
        <v>3265</v>
      </c>
      <c r="G2962" s="483" t="s">
        <v>10486</v>
      </c>
      <c r="H2962" s="483" t="s">
        <v>10524</v>
      </c>
    </row>
    <row r="2963" spans="1:8">
      <c r="A2963" s="483" t="s">
        <v>11108</v>
      </c>
      <c r="E2963" s="329">
        <v>18</v>
      </c>
      <c r="F2963" s="329">
        <v>3247</v>
      </c>
      <c r="G2963" s="483" t="s">
        <v>10486</v>
      </c>
      <c r="H2963" s="483" t="s">
        <v>11109</v>
      </c>
    </row>
    <row r="2964" spans="1:8">
      <c r="A2964" s="483" t="s">
        <v>11108</v>
      </c>
      <c r="E2964" s="483">
        <v>100</v>
      </c>
      <c r="F2964" s="329">
        <v>3147</v>
      </c>
      <c r="G2964" s="483" t="s">
        <v>10495</v>
      </c>
      <c r="H2964" s="483" t="s">
        <v>10595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10495</v>
      </c>
      <c r="H2965" s="483" t="s">
        <v>11110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10495</v>
      </c>
      <c r="H2966" s="483" t="s">
        <v>11110</v>
      </c>
    </row>
    <row r="2967" spans="1:8">
      <c r="A2967" s="483" t="s">
        <v>11111</v>
      </c>
      <c r="E2967" s="329">
        <v>1205</v>
      </c>
      <c r="F2967" s="329">
        <v>1572</v>
      </c>
      <c r="G2967" s="483" t="s">
        <v>10482</v>
      </c>
      <c r="H2967" s="483" t="s">
        <v>11095</v>
      </c>
    </row>
    <row r="2968" spans="1:8">
      <c r="A2968" s="483" t="s">
        <v>11112</v>
      </c>
      <c r="E2968" s="483">
        <v>70</v>
      </c>
      <c r="F2968" s="329">
        <v>1502</v>
      </c>
      <c r="G2968" s="483" t="s">
        <v>10474</v>
      </c>
      <c r="H2968" s="483" t="s">
        <v>11113</v>
      </c>
    </row>
    <row r="2969" spans="1:8">
      <c r="A2969" s="483" t="s">
        <v>11114</v>
      </c>
      <c r="E2969" s="329">
        <v>225</v>
      </c>
      <c r="F2969" s="329">
        <v>1277</v>
      </c>
      <c r="G2969" s="483" t="s">
        <v>10495</v>
      </c>
      <c r="H2969" s="483" t="s">
        <v>11115</v>
      </c>
    </row>
    <row r="2970" spans="1:8">
      <c r="A2970" s="483" t="s">
        <v>11114</v>
      </c>
      <c r="E2970" s="329">
        <v>235</v>
      </c>
      <c r="F2970" s="329">
        <v>1042</v>
      </c>
      <c r="G2970" s="483" t="s">
        <v>10495</v>
      </c>
      <c r="H2970" s="483" t="s">
        <v>11115</v>
      </c>
    </row>
    <row r="2971" spans="1:8">
      <c r="A2971" s="483" t="s">
        <v>11116</v>
      </c>
      <c r="E2971" s="329">
        <v>235</v>
      </c>
      <c r="F2971" s="329">
        <v>807</v>
      </c>
      <c r="G2971" s="483" t="s">
        <v>10495</v>
      </c>
      <c r="H2971" s="483" t="s">
        <v>11117</v>
      </c>
    </row>
    <row r="2972" spans="1:8">
      <c r="A2972" s="483" t="s">
        <v>11116</v>
      </c>
      <c r="E2972" s="329">
        <v>320</v>
      </c>
      <c r="F2972" s="329">
        <v>487</v>
      </c>
      <c r="G2972" s="483" t="s">
        <v>10495</v>
      </c>
      <c r="H2972" s="483" t="s">
        <v>11117</v>
      </c>
    </row>
    <row r="2973" spans="1:8">
      <c r="A2973" s="483" t="s">
        <v>11116</v>
      </c>
      <c r="E2973" s="483">
        <v>2</v>
      </c>
      <c r="F2973" s="329">
        <v>485</v>
      </c>
      <c r="G2973" s="483" t="s">
        <v>10474</v>
      </c>
      <c r="H2973" s="483" t="s">
        <v>11118</v>
      </c>
    </row>
    <row r="2974" spans="1:8">
      <c r="A2974" s="483" t="s">
        <v>11116</v>
      </c>
      <c r="C2974" s="483">
        <v>10158</v>
      </c>
      <c r="H2974" s="483" t="s">
        <v>11119</v>
      </c>
    </row>
    <row r="2975" spans="1:8">
      <c r="A2975" s="483" t="s">
        <v>11120</v>
      </c>
      <c r="C2975" s="483">
        <v>14567</v>
      </c>
      <c r="H2975" s="483" t="s">
        <v>11121</v>
      </c>
    </row>
    <row r="2976" spans="1:8">
      <c r="A2976" s="483" t="s">
        <v>11120</v>
      </c>
      <c r="D2976" s="483">
        <v>5000</v>
      </c>
      <c r="E2976" s="329"/>
      <c r="F2976" s="329">
        <v>5485</v>
      </c>
      <c r="H2976" s="483" t="s">
        <v>10485</v>
      </c>
    </row>
    <row r="2977" spans="1:8">
      <c r="A2977" s="483" t="s">
        <v>11122</v>
      </c>
      <c r="E2977" s="329">
        <v>225</v>
      </c>
      <c r="F2977" s="329">
        <v>5260</v>
      </c>
      <c r="G2977" s="483" t="s">
        <v>10495</v>
      </c>
      <c r="H2977" s="483" t="s">
        <v>11115</v>
      </c>
    </row>
    <row r="2978" spans="1:8">
      <c r="A2978" s="483" t="s">
        <v>11122</v>
      </c>
      <c r="E2978" s="329">
        <v>235</v>
      </c>
      <c r="F2978" s="329">
        <v>5025</v>
      </c>
      <c r="G2978" s="483" t="s">
        <v>10495</v>
      </c>
      <c r="H2978" s="483" t="s">
        <v>11115</v>
      </c>
    </row>
    <row r="2979" spans="1:8" ht="33">
      <c r="A2979" s="483" t="s">
        <v>11123</v>
      </c>
      <c r="C2979" s="483">
        <v>30000</v>
      </c>
      <c r="E2979" s="329"/>
      <c r="F2979" s="329"/>
      <c r="H2979" s="489" t="s">
        <v>11124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10493</v>
      </c>
      <c r="H2980" s="483" t="s">
        <v>11125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10482</v>
      </c>
      <c r="H2981" s="483" t="s">
        <v>11126</v>
      </c>
    </row>
    <row r="2982" spans="1:8">
      <c r="A2982" s="483" t="s">
        <v>11127</v>
      </c>
      <c r="E2982" s="483">
        <v>52</v>
      </c>
      <c r="F2982" s="329">
        <v>3668</v>
      </c>
      <c r="G2982" s="483" t="s">
        <v>10474</v>
      </c>
      <c r="H2982" s="483" t="s">
        <v>11128</v>
      </c>
    </row>
    <row r="2983" spans="1:8">
      <c r="A2983" s="483" t="s">
        <v>11129</v>
      </c>
      <c r="E2983" s="329">
        <v>85</v>
      </c>
      <c r="F2983" s="329">
        <v>3583</v>
      </c>
      <c r="G2983" s="483" t="s">
        <v>10495</v>
      </c>
      <c r="H2983" s="483" t="s">
        <v>11130</v>
      </c>
    </row>
    <row r="2984" spans="1:8">
      <c r="A2984" s="483" t="s">
        <v>11129</v>
      </c>
      <c r="E2984" s="329">
        <v>85</v>
      </c>
      <c r="F2984" s="329">
        <v>3498</v>
      </c>
      <c r="G2984" s="483" t="s">
        <v>10495</v>
      </c>
      <c r="H2984" s="483" t="s">
        <v>11130</v>
      </c>
    </row>
    <row r="2985" spans="1:8">
      <c r="A2985" s="483" t="s">
        <v>11131</v>
      </c>
      <c r="E2985" s="329">
        <v>80</v>
      </c>
      <c r="F2985" s="329">
        <v>3418</v>
      </c>
      <c r="G2985" s="483" t="s">
        <v>10478</v>
      </c>
      <c r="H2985" s="483" t="s">
        <v>10479</v>
      </c>
    </row>
    <row r="2986" spans="1:8">
      <c r="A2986" s="483" t="s">
        <v>11132</v>
      </c>
      <c r="C2986" s="483">
        <v>17000</v>
      </c>
      <c r="H2986" s="483" t="s">
        <v>11133</v>
      </c>
    </row>
    <row r="2987" spans="1:8">
      <c r="A2987" s="483" t="s">
        <v>11134</v>
      </c>
      <c r="C2987" s="490">
        <v>20000</v>
      </c>
      <c r="H2987" s="483" t="s">
        <v>11135</v>
      </c>
    </row>
    <row r="2988" spans="1:8">
      <c r="A2988" s="483" t="s">
        <v>11134</v>
      </c>
      <c r="C2988" s="483">
        <v>27218</v>
      </c>
      <c r="H2988" s="483" t="s">
        <v>11136</v>
      </c>
    </row>
    <row r="2989" spans="1:8">
      <c r="A2989" s="483" t="s">
        <v>11134</v>
      </c>
      <c r="C2989" s="483">
        <v>30800</v>
      </c>
      <c r="H2989" s="483" t="s">
        <v>11137</v>
      </c>
    </row>
    <row r="2990" spans="1:8">
      <c r="A2990" s="483" t="s">
        <v>11134</v>
      </c>
      <c r="E2990" s="329">
        <v>178</v>
      </c>
      <c r="F2990" s="329">
        <v>3240</v>
      </c>
      <c r="G2990" s="329" t="s">
        <v>10498</v>
      </c>
      <c r="H2990" s="483" t="s">
        <v>11138</v>
      </c>
    </row>
    <row r="2991" spans="1:8">
      <c r="A2991" s="483" t="s">
        <v>11139</v>
      </c>
      <c r="E2991" s="329">
        <v>80</v>
      </c>
      <c r="F2991" s="329">
        <v>3160</v>
      </c>
      <c r="G2991" s="483" t="s">
        <v>10495</v>
      </c>
      <c r="H2991" s="483" t="s">
        <v>11140</v>
      </c>
    </row>
    <row r="2992" spans="1:8">
      <c r="A2992" s="483" t="s">
        <v>11139</v>
      </c>
      <c r="E2992" s="329">
        <v>80</v>
      </c>
      <c r="F2992" s="329">
        <v>3080</v>
      </c>
      <c r="G2992" s="483" t="s">
        <v>10495</v>
      </c>
      <c r="H2992" s="483" t="s">
        <v>11140</v>
      </c>
    </row>
    <row r="2993" spans="1:8">
      <c r="A2993" s="483" t="s">
        <v>11141</v>
      </c>
      <c r="E2993" s="329">
        <v>1000</v>
      </c>
      <c r="F2993" s="329">
        <v>2080</v>
      </c>
      <c r="G2993" s="483" t="s">
        <v>10495</v>
      </c>
      <c r="H2993" s="483" t="s">
        <v>11142</v>
      </c>
    </row>
    <row r="2994" spans="1:8">
      <c r="A2994" s="483" t="s">
        <v>11143</v>
      </c>
      <c r="C2994" s="490">
        <v>11326</v>
      </c>
      <c r="H2994" s="483" t="s">
        <v>11144</v>
      </c>
    </row>
    <row r="2995" spans="1:8">
      <c r="A2995" s="483" t="s">
        <v>11129</v>
      </c>
      <c r="E2995" s="329">
        <v>115</v>
      </c>
      <c r="F2995" s="329">
        <v>1965</v>
      </c>
      <c r="G2995" s="483" t="s">
        <v>10495</v>
      </c>
      <c r="H2995" s="483" t="s">
        <v>11145</v>
      </c>
    </row>
    <row r="2996" spans="1:8">
      <c r="A2996" s="483" t="s">
        <v>11129</v>
      </c>
      <c r="E2996" s="329">
        <v>150</v>
      </c>
      <c r="F2996" s="329">
        <v>1815</v>
      </c>
      <c r="G2996" s="483" t="s">
        <v>10495</v>
      </c>
      <c r="H2996" s="483" t="s">
        <v>11145</v>
      </c>
    </row>
    <row r="2997" spans="1:8">
      <c r="A2997" s="483" t="s">
        <v>11141</v>
      </c>
      <c r="D2997" s="483">
        <v>4320</v>
      </c>
      <c r="E2997" s="329"/>
      <c r="F2997" s="329"/>
      <c r="H2997" s="483" t="s">
        <v>11146</v>
      </c>
    </row>
    <row r="2998" spans="1:8">
      <c r="A2998" s="483" t="s">
        <v>11147</v>
      </c>
      <c r="C2998" s="490">
        <v>20000</v>
      </c>
      <c r="D2998" s="483" t="s">
        <v>11148</v>
      </c>
      <c r="H2998" s="483" t="s">
        <v>11149</v>
      </c>
    </row>
    <row r="2999" spans="1:8">
      <c r="A2999" s="483" t="s">
        <v>11147</v>
      </c>
      <c r="C2999" s="483">
        <v>40580</v>
      </c>
      <c r="H2999" s="483" t="s">
        <v>11150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10493</v>
      </c>
      <c r="H3000" s="483" t="s">
        <v>11125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10495</v>
      </c>
      <c r="H3001" s="483" t="s">
        <v>11151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10495</v>
      </c>
      <c r="H3002" s="483" t="s">
        <v>11151</v>
      </c>
    </row>
    <row r="3003" spans="1:8">
      <c r="A3003" s="483" t="s">
        <v>11152</v>
      </c>
      <c r="E3003" s="329">
        <v>125</v>
      </c>
      <c r="F3003" s="329">
        <v>5086</v>
      </c>
      <c r="G3003" s="483" t="s">
        <v>10495</v>
      </c>
      <c r="H3003" s="483" t="s">
        <v>11153</v>
      </c>
    </row>
    <row r="3004" spans="1:8">
      <c r="A3004" s="483" t="s">
        <v>11152</v>
      </c>
      <c r="E3004" s="329">
        <v>120</v>
      </c>
      <c r="F3004" s="329">
        <v>4966</v>
      </c>
      <c r="G3004" s="483" t="s">
        <v>10495</v>
      </c>
      <c r="H3004" s="483" t="s">
        <v>11153</v>
      </c>
    </row>
    <row r="3005" spans="1:8">
      <c r="A3005" s="483" t="s">
        <v>11154</v>
      </c>
      <c r="E3005" s="329">
        <v>18</v>
      </c>
      <c r="F3005" s="329">
        <v>4948</v>
      </c>
      <c r="G3005" s="483" t="s">
        <v>10486</v>
      </c>
      <c r="H3005" s="483" t="s">
        <v>11155</v>
      </c>
    </row>
    <row r="3006" spans="1:8">
      <c r="A3006" s="483" t="s">
        <v>11154</v>
      </c>
      <c r="E3006" s="483">
        <v>90</v>
      </c>
      <c r="F3006" s="329">
        <v>4858</v>
      </c>
      <c r="G3006" s="483" t="s">
        <v>10495</v>
      </c>
      <c r="H3006" s="483" t="s">
        <v>10595</v>
      </c>
    </row>
    <row r="3007" spans="1:8">
      <c r="A3007" s="483" t="s">
        <v>11156</v>
      </c>
      <c r="E3007" s="329">
        <v>1205</v>
      </c>
      <c r="F3007" s="329">
        <v>3653</v>
      </c>
      <c r="G3007" s="483" t="s">
        <v>10482</v>
      </c>
      <c r="H3007" s="483" t="s">
        <v>11157</v>
      </c>
    </row>
    <row r="3008" spans="1:8">
      <c r="A3008" s="483" t="s">
        <v>11156</v>
      </c>
      <c r="C3008" s="490">
        <v>10000</v>
      </c>
      <c r="H3008" s="483" t="s">
        <v>11158</v>
      </c>
    </row>
    <row r="3009" spans="1:8">
      <c r="A3009" s="483" t="s">
        <v>11159</v>
      </c>
      <c r="D3009" s="483">
        <v>29400</v>
      </c>
      <c r="E3009" s="329"/>
      <c r="F3009" s="329"/>
      <c r="H3009" s="483" t="s">
        <v>11160</v>
      </c>
    </row>
    <row r="3010" spans="1:8">
      <c r="A3010" s="483" t="s">
        <v>11159</v>
      </c>
      <c r="E3010" s="329">
        <v>600</v>
      </c>
      <c r="F3010" s="329">
        <v>3053</v>
      </c>
      <c r="G3010" s="483" t="s">
        <v>10495</v>
      </c>
      <c r="H3010" s="483" t="s">
        <v>11161</v>
      </c>
    </row>
    <row r="3011" spans="1:8">
      <c r="A3011" s="483" t="s">
        <v>11159</v>
      </c>
      <c r="E3011" s="329">
        <v>100</v>
      </c>
      <c r="F3011" s="329">
        <v>2953</v>
      </c>
      <c r="G3011" s="483" t="s">
        <v>10495</v>
      </c>
      <c r="H3011" s="483" t="s">
        <v>11161</v>
      </c>
    </row>
    <row r="3012" spans="1:8">
      <c r="A3012" s="483" t="s">
        <v>11162</v>
      </c>
      <c r="E3012" s="483">
        <v>100</v>
      </c>
      <c r="F3012" s="329">
        <v>2853</v>
      </c>
      <c r="G3012" s="483" t="s">
        <v>10495</v>
      </c>
      <c r="H3012" s="483" t="s">
        <v>10595</v>
      </c>
    </row>
    <row r="3013" spans="1:8">
      <c r="A3013" s="483" t="s">
        <v>11163</v>
      </c>
      <c r="E3013" s="329">
        <v>800</v>
      </c>
      <c r="F3013" s="329">
        <v>2053</v>
      </c>
      <c r="G3013" s="483" t="s">
        <v>10495</v>
      </c>
      <c r="H3013" s="483" t="s">
        <v>11164</v>
      </c>
    </row>
    <row r="3014" spans="1:8">
      <c r="A3014" s="483" t="s">
        <v>11165</v>
      </c>
      <c r="C3014" s="483">
        <v>27218</v>
      </c>
      <c r="H3014" s="483" t="s">
        <v>11166</v>
      </c>
    </row>
    <row r="3015" spans="1:8">
      <c r="A3015" s="483" t="s">
        <v>11165</v>
      </c>
      <c r="C3015" s="483">
        <v>30250</v>
      </c>
      <c r="D3015" s="490" t="s">
        <v>11167</v>
      </c>
      <c r="H3015" s="483" t="s">
        <v>11168</v>
      </c>
    </row>
    <row r="3016" spans="1:8">
      <c r="A3016" s="483" t="s">
        <v>11165</v>
      </c>
      <c r="D3016" s="490" t="s">
        <v>11169</v>
      </c>
      <c r="H3016" s="483" t="s">
        <v>11170</v>
      </c>
    </row>
    <row r="3017" spans="1:8">
      <c r="A3017" s="483" t="s">
        <v>11165</v>
      </c>
      <c r="C3017" s="483">
        <v>7303</v>
      </c>
      <c r="E3017" s="483">
        <v>29400</v>
      </c>
      <c r="H3017" s="483" t="s">
        <v>11171</v>
      </c>
    </row>
    <row r="3018" spans="1:8">
      <c r="A3018" s="483" t="s">
        <v>11172</v>
      </c>
      <c r="E3018" s="483">
        <v>100</v>
      </c>
      <c r="F3018" s="329">
        <v>1953</v>
      </c>
      <c r="G3018" s="483" t="s">
        <v>10474</v>
      </c>
      <c r="H3018" s="483" t="s">
        <v>11173</v>
      </c>
    </row>
    <row r="3019" spans="1:8">
      <c r="A3019" s="483" t="s">
        <v>11172</v>
      </c>
      <c r="E3019" s="329">
        <v>84</v>
      </c>
      <c r="F3019" s="329">
        <v>1869</v>
      </c>
      <c r="G3019" s="483" t="s">
        <v>10486</v>
      </c>
      <c r="H3019" s="483" t="s">
        <v>11174</v>
      </c>
    </row>
    <row r="3020" spans="1:8">
      <c r="A3020" s="483" t="s">
        <v>11175</v>
      </c>
      <c r="C3020" s="483">
        <v>1196</v>
      </c>
      <c r="H3020" s="483" t="s">
        <v>11176</v>
      </c>
    </row>
    <row r="3021" spans="1:8">
      <c r="A3021" s="483" t="s">
        <v>11177</v>
      </c>
      <c r="D3021" s="483">
        <v>3150</v>
      </c>
      <c r="F3021" s="483">
        <v>5019</v>
      </c>
      <c r="H3021" s="483" t="s">
        <v>11178</v>
      </c>
    </row>
    <row r="3022" spans="1:8">
      <c r="A3022" s="483" t="s">
        <v>11179</v>
      </c>
      <c r="C3022" s="483">
        <v>69000</v>
      </c>
      <c r="H3022" s="483" t="s">
        <v>11180</v>
      </c>
    </row>
    <row r="3023" spans="1:8">
      <c r="A3023" s="483" t="s">
        <v>11181</v>
      </c>
      <c r="C3023" s="483">
        <v>3658</v>
      </c>
      <c r="H3023" s="483" t="s">
        <v>11180</v>
      </c>
    </row>
    <row r="3024" spans="1:8">
      <c r="A3024" s="483" t="s">
        <v>11182</v>
      </c>
      <c r="E3024" s="483">
        <v>35</v>
      </c>
      <c r="F3024" s="329">
        <v>4984</v>
      </c>
      <c r="G3024" s="483" t="s">
        <v>10474</v>
      </c>
      <c r="H3024" s="483" t="s">
        <v>11183</v>
      </c>
    </row>
    <row r="3025" spans="1:8">
      <c r="A3025" s="483" t="s">
        <v>11184</v>
      </c>
      <c r="E3025" s="329">
        <v>1205</v>
      </c>
      <c r="F3025" s="329">
        <v>3779</v>
      </c>
      <c r="G3025" s="483" t="s">
        <v>10482</v>
      </c>
      <c r="H3025" s="483" t="s">
        <v>11185</v>
      </c>
    </row>
    <row r="3026" spans="1:8">
      <c r="A3026" s="483" t="s">
        <v>11186</v>
      </c>
      <c r="E3026" s="329">
        <v>70</v>
      </c>
      <c r="F3026" s="329">
        <v>3709</v>
      </c>
      <c r="G3026" s="483" t="s">
        <v>10495</v>
      </c>
      <c r="H3026" s="483" t="s">
        <v>11187</v>
      </c>
    </row>
    <row r="3027" spans="1:8">
      <c r="A3027" s="483" t="s">
        <v>5455</v>
      </c>
      <c r="E3027" s="483">
        <v>70</v>
      </c>
      <c r="F3027" s="329">
        <v>3639</v>
      </c>
      <c r="G3027" s="483" t="s">
        <v>10493</v>
      </c>
      <c r="H3027" s="483" t="s">
        <v>11188</v>
      </c>
    </row>
    <row r="3028" spans="1:8">
      <c r="A3028" s="483" t="s">
        <v>11189</v>
      </c>
      <c r="C3028" s="483">
        <v>17000</v>
      </c>
      <c r="H3028" s="483" t="s">
        <v>11190</v>
      </c>
    </row>
    <row r="3029" spans="1:8">
      <c r="A3029" s="483" t="s">
        <v>11191</v>
      </c>
      <c r="C3029" s="483">
        <v>27218</v>
      </c>
      <c r="H3029" s="483" t="s">
        <v>11192</v>
      </c>
    </row>
    <row r="3030" spans="1:8">
      <c r="A3030" s="483" t="s">
        <v>11191</v>
      </c>
      <c r="C3030" s="483">
        <v>50000</v>
      </c>
      <c r="D3030" s="490"/>
      <c r="H3030" s="483" t="s">
        <v>11193</v>
      </c>
    </row>
    <row r="3031" spans="1:8">
      <c r="A3031" s="483" t="s">
        <v>11191</v>
      </c>
      <c r="D3031" s="490" t="s">
        <v>11194</v>
      </c>
      <c r="H3031" s="483" t="s">
        <v>11195</v>
      </c>
    </row>
    <row r="3032" spans="1:8">
      <c r="A3032" s="483" t="s">
        <v>11191</v>
      </c>
      <c r="C3032" s="483">
        <v>41454</v>
      </c>
      <c r="D3032" s="490" t="s">
        <v>11196</v>
      </c>
      <c r="E3032" s="490"/>
      <c r="H3032" s="483" t="s">
        <v>11197</v>
      </c>
    </row>
    <row r="3033" spans="1:8">
      <c r="A3033" s="483" t="s">
        <v>11191</v>
      </c>
      <c r="D3033" s="490" t="s">
        <v>11198</v>
      </c>
      <c r="E3033" s="490" t="s">
        <v>11199</v>
      </c>
      <c r="H3033" s="483" t="s">
        <v>11200</v>
      </c>
    </row>
    <row r="3034" spans="1:8">
      <c r="A3034" s="483" t="s">
        <v>11191</v>
      </c>
      <c r="C3034" s="483">
        <v>32275</v>
      </c>
      <c r="H3034" s="483" t="s">
        <v>11201</v>
      </c>
    </row>
    <row r="3035" spans="1:8">
      <c r="A3035" s="483" t="s">
        <v>11191</v>
      </c>
      <c r="C3035" s="483">
        <v>2167</v>
      </c>
      <c r="H3035" s="483" t="s">
        <v>11202</v>
      </c>
    </row>
    <row r="3036" spans="1:8">
      <c r="A3036" s="483" t="s">
        <v>11191</v>
      </c>
      <c r="E3036" s="329">
        <v>32</v>
      </c>
      <c r="F3036" s="329">
        <v>3607</v>
      </c>
      <c r="G3036" s="483" t="s">
        <v>10486</v>
      </c>
      <c r="H3036" s="483" t="s">
        <v>11203</v>
      </c>
    </row>
    <row r="3037" spans="1:8">
      <c r="A3037" s="483" t="s">
        <v>11191</v>
      </c>
      <c r="E3037" s="329">
        <v>199</v>
      </c>
      <c r="F3037" s="329">
        <v>3408</v>
      </c>
      <c r="G3037" s="329" t="s">
        <v>10498</v>
      </c>
      <c r="H3037" s="483" t="s">
        <v>11204</v>
      </c>
    </row>
    <row r="3038" spans="1:8">
      <c r="A3038" s="483" t="s">
        <v>11205</v>
      </c>
      <c r="E3038" s="329">
        <v>200</v>
      </c>
      <c r="F3038" s="329">
        <v>3208</v>
      </c>
      <c r="G3038" s="483" t="s">
        <v>10495</v>
      </c>
      <c r="H3038" s="483" t="s">
        <v>11206</v>
      </c>
    </row>
    <row r="3039" spans="1:8" ht="49.5">
      <c r="A3039" s="483" t="s">
        <v>11207</v>
      </c>
      <c r="C3039" s="483">
        <v>20000</v>
      </c>
      <c r="E3039" s="329"/>
      <c r="F3039" s="329"/>
      <c r="H3039" s="492" t="s">
        <v>11208</v>
      </c>
    </row>
    <row r="3040" spans="1:8">
      <c r="A3040" s="483" t="s">
        <v>11207</v>
      </c>
      <c r="C3040" s="483">
        <v>20000</v>
      </c>
      <c r="D3040" s="490"/>
      <c r="E3040" s="490"/>
      <c r="H3040" s="483" t="s">
        <v>11209</v>
      </c>
    </row>
    <row r="3041" spans="1:8">
      <c r="A3041" s="483" t="s">
        <v>11207</v>
      </c>
      <c r="C3041" s="483">
        <v>61454</v>
      </c>
      <c r="D3041" s="490"/>
      <c r="E3041" s="490"/>
      <c r="H3041" s="483" t="s">
        <v>11210</v>
      </c>
    </row>
    <row r="3042" spans="1:8">
      <c r="A3042" s="483" t="s">
        <v>11207</v>
      </c>
      <c r="C3042" s="483">
        <v>33000</v>
      </c>
      <c r="D3042" s="490"/>
      <c r="H3042" s="483" t="s">
        <v>11211</v>
      </c>
    </row>
    <row r="3043" spans="1:8" ht="132">
      <c r="A3043" s="483" t="s">
        <v>11207</v>
      </c>
      <c r="C3043" s="483">
        <v>175830</v>
      </c>
      <c r="H3043" s="489" t="s">
        <v>11212</v>
      </c>
    </row>
    <row r="3044" spans="1:8" ht="231">
      <c r="A3044" s="483" t="s">
        <v>11213</v>
      </c>
      <c r="H3044" s="489" t="s">
        <v>11214</v>
      </c>
    </row>
    <row r="3045" spans="1:8">
      <c r="A3045" s="483" t="s">
        <v>11215</v>
      </c>
      <c r="E3045" s="329">
        <v>1205</v>
      </c>
      <c r="F3045" s="329">
        <v>2003</v>
      </c>
      <c r="G3045" s="483" t="s">
        <v>10482</v>
      </c>
      <c r="H3045" s="483" t="s">
        <v>11185</v>
      </c>
    </row>
    <row r="3046" spans="1:8">
      <c r="A3046" s="483" t="s">
        <v>11216</v>
      </c>
      <c r="E3046" s="329">
        <v>18</v>
      </c>
      <c r="F3046" s="329">
        <v>1985</v>
      </c>
      <c r="G3046" s="483" t="s">
        <v>10486</v>
      </c>
      <c r="H3046" s="483" t="s">
        <v>11217</v>
      </c>
    </row>
    <row r="3047" spans="1:8">
      <c r="A3047" s="483" t="s">
        <v>11216</v>
      </c>
      <c r="C3047" s="483">
        <v>17000</v>
      </c>
      <c r="H3047" s="483" t="s">
        <v>11218</v>
      </c>
    </row>
    <row r="3048" spans="1:8">
      <c r="A3048" s="483" t="s">
        <v>11219</v>
      </c>
      <c r="E3048" s="483">
        <v>25</v>
      </c>
      <c r="F3048" s="329">
        <v>1960</v>
      </c>
      <c r="G3048" s="483" t="s">
        <v>10474</v>
      </c>
      <c r="H3048" s="483" t="s">
        <v>11220</v>
      </c>
    </row>
    <row r="3049" spans="1:8">
      <c r="A3049" s="483" t="s">
        <v>11221</v>
      </c>
      <c r="C3049" s="483">
        <v>27218</v>
      </c>
      <c r="H3049" s="483" t="s">
        <v>11222</v>
      </c>
    </row>
    <row r="3050" spans="1:8">
      <c r="A3050" s="483" t="s">
        <v>11221</v>
      </c>
      <c r="C3050" s="483">
        <v>18000</v>
      </c>
      <c r="D3050" s="490"/>
      <c r="H3050" s="483" t="s">
        <v>11223</v>
      </c>
    </row>
    <row r="3051" spans="1:8">
      <c r="A3051" s="483" t="s">
        <v>11224</v>
      </c>
      <c r="C3051" s="483">
        <v>15000</v>
      </c>
      <c r="D3051" s="490" t="s">
        <v>11225</v>
      </c>
      <c r="E3051" s="490"/>
      <c r="H3051" s="483" t="s">
        <v>11226</v>
      </c>
    </row>
    <row r="3052" spans="1:8">
      <c r="A3052" s="483" t="s">
        <v>11224</v>
      </c>
      <c r="C3052" s="483">
        <v>2650</v>
      </c>
      <c r="H3052" s="483" t="s">
        <v>11227</v>
      </c>
    </row>
    <row r="3053" spans="1:8">
      <c r="A3053" s="483" t="s">
        <v>11228</v>
      </c>
      <c r="C3053" s="483">
        <v>31264</v>
      </c>
      <c r="H3053" s="483" t="s">
        <v>11229</v>
      </c>
    </row>
    <row r="3054" spans="1:8">
      <c r="A3054" s="483" t="s">
        <v>11230</v>
      </c>
      <c r="E3054" s="329">
        <v>28</v>
      </c>
      <c r="F3054" s="329">
        <v>1932</v>
      </c>
      <c r="G3054" s="483" t="s">
        <v>10478</v>
      </c>
      <c r="H3054" s="483" t="s">
        <v>11231</v>
      </c>
    </row>
    <row r="3055" spans="1:8">
      <c r="A3055" s="483" t="s">
        <v>11232</v>
      </c>
      <c r="E3055" s="329">
        <v>1205</v>
      </c>
      <c r="F3055" s="329">
        <v>727</v>
      </c>
      <c r="G3055" s="483" t="s">
        <v>10482</v>
      </c>
      <c r="H3055" s="483" t="s">
        <v>11233</v>
      </c>
    </row>
    <row r="3056" spans="1:8">
      <c r="A3056" s="483" t="s">
        <v>11234</v>
      </c>
      <c r="E3056" s="483">
        <v>169</v>
      </c>
      <c r="F3056" s="329">
        <v>558</v>
      </c>
      <c r="G3056" s="483" t="s">
        <v>10486</v>
      </c>
      <c r="H3056" s="483" t="s">
        <v>10524</v>
      </c>
    </row>
    <row r="3057" spans="1:8">
      <c r="A3057" s="483" t="s">
        <v>11235</v>
      </c>
      <c r="E3057" s="329">
        <v>189</v>
      </c>
      <c r="F3057" s="329">
        <v>369</v>
      </c>
      <c r="G3057" s="329" t="s">
        <v>10498</v>
      </c>
      <c r="H3057" s="483" t="s">
        <v>11236</v>
      </c>
    </row>
    <row r="3058" spans="1:8">
      <c r="A3058" s="483" t="s">
        <v>11235</v>
      </c>
      <c r="D3058" s="483">
        <v>5000</v>
      </c>
      <c r="E3058" s="329"/>
      <c r="F3058" s="329">
        <v>5369</v>
      </c>
      <c r="H3058" s="483" t="s">
        <v>10485</v>
      </c>
    </row>
    <row r="3059" spans="1:8">
      <c r="A3059" s="483" t="s">
        <v>11235</v>
      </c>
      <c r="E3059" s="483">
        <v>535</v>
      </c>
      <c r="F3059" s="329">
        <v>4834</v>
      </c>
      <c r="G3059" s="483" t="s">
        <v>10474</v>
      </c>
      <c r="H3059" s="483" t="s">
        <v>11237</v>
      </c>
    </row>
    <row r="3060" spans="1:8">
      <c r="A3060" s="483" t="s">
        <v>11235</v>
      </c>
      <c r="E3060" s="329">
        <v>352</v>
      </c>
      <c r="F3060" s="329">
        <v>4482</v>
      </c>
      <c r="G3060" s="483" t="s">
        <v>10478</v>
      </c>
      <c r="H3060" s="483" t="s">
        <v>11238</v>
      </c>
    </row>
    <row r="3061" spans="1:8">
      <c r="A3061" s="483" t="s">
        <v>11239</v>
      </c>
      <c r="C3061" s="483">
        <v>17000</v>
      </c>
      <c r="H3061" s="483" t="s">
        <v>11240</v>
      </c>
    </row>
    <row r="3062" spans="1:8">
      <c r="A3062" s="483" t="s">
        <v>11241</v>
      </c>
      <c r="E3062" s="483">
        <v>196</v>
      </c>
      <c r="F3062" s="329">
        <v>4286</v>
      </c>
      <c r="G3062" s="483" t="s">
        <v>10474</v>
      </c>
      <c r="H3062" s="483" t="s">
        <v>11242</v>
      </c>
    </row>
    <row r="3063" spans="1:8">
      <c r="A3063" s="483" t="s">
        <v>11241</v>
      </c>
      <c r="C3063" s="483">
        <v>26897</v>
      </c>
      <c r="H3063" s="483" t="s">
        <v>11243</v>
      </c>
    </row>
    <row r="3064" spans="1:8">
      <c r="A3064" s="483" t="s">
        <v>11241</v>
      </c>
      <c r="C3064" s="483">
        <v>26000</v>
      </c>
      <c r="D3064" s="490"/>
      <c r="H3064" s="483" t="s">
        <v>11244</v>
      </c>
    </row>
    <row r="3065" spans="1:8">
      <c r="A3065" s="483" t="s">
        <v>11245</v>
      </c>
      <c r="C3065" s="483">
        <v>46454</v>
      </c>
      <c r="D3065" s="490"/>
      <c r="E3065" s="490"/>
      <c r="H3065" s="483" t="s">
        <v>11246</v>
      </c>
    </row>
    <row r="3066" spans="1:8">
      <c r="A3066" s="483" t="s">
        <v>11245</v>
      </c>
      <c r="C3066" s="483">
        <v>2516</v>
      </c>
      <c r="H3066" s="483" t="s">
        <v>11247</v>
      </c>
    </row>
    <row r="3067" spans="1:8">
      <c r="A3067" s="483" t="s">
        <v>11245</v>
      </c>
      <c r="C3067" s="483">
        <v>25003</v>
      </c>
      <c r="H3067" s="483" t="s">
        <v>11248</v>
      </c>
    </row>
    <row r="3068" spans="1:8">
      <c r="A3068" s="483" t="s">
        <v>11245</v>
      </c>
      <c r="E3068" s="483">
        <v>28</v>
      </c>
      <c r="F3068" s="329">
        <v>4258</v>
      </c>
      <c r="G3068" s="483" t="s">
        <v>10474</v>
      </c>
      <c r="H3068" s="483" t="s">
        <v>11249</v>
      </c>
    </row>
    <row r="3069" spans="1:8">
      <c r="A3069" s="483" t="s">
        <v>11250</v>
      </c>
      <c r="E3069" s="329">
        <v>430</v>
      </c>
      <c r="F3069" s="329">
        <v>3828</v>
      </c>
      <c r="G3069" s="483" t="s">
        <v>10495</v>
      </c>
      <c r="H3069" s="483" t="s">
        <v>11251</v>
      </c>
    </row>
    <row r="3070" spans="1:8">
      <c r="A3070" s="483" t="s">
        <v>11250</v>
      </c>
      <c r="E3070" s="329">
        <v>355</v>
      </c>
      <c r="F3070" s="329">
        <v>3473</v>
      </c>
      <c r="G3070" s="483" t="s">
        <v>10495</v>
      </c>
      <c r="H3070" s="483" t="s">
        <v>11251</v>
      </c>
    </row>
    <row r="3071" spans="1:8">
      <c r="A3071" s="483" t="s">
        <v>11252</v>
      </c>
      <c r="E3071" s="483">
        <v>28</v>
      </c>
      <c r="F3071" s="329">
        <v>3445</v>
      </c>
      <c r="G3071" s="483" t="s">
        <v>10474</v>
      </c>
      <c r="H3071" s="483" t="s">
        <v>11253</v>
      </c>
    </row>
    <row r="3072" spans="1:8">
      <c r="A3072" s="483" t="s">
        <v>11254</v>
      </c>
      <c r="E3072" s="329">
        <v>121</v>
      </c>
      <c r="F3072" s="329">
        <v>3324</v>
      </c>
      <c r="G3072" s="483" t="s">
        <v>10474</v>
      </c>
      <c r="H3072" s="483" t="s">
        <v>11255</v>
      </c>
    </row>
    <row r="3073" spans="1:8">
      <c r="A3073" s="483" t="s">
        <v>11256</v>
      </c>
      <c r="E3073" s="329">
        <v>50</v>
      </c>
      <c r="F3073" s="329">
        <v>3274</v>
      </c>
      <c r="G3073" s="483" t="s">
        <v>10486</v>
      </c>
      <c r="H3073" s="483" t="s">
        <v>11257</v>
      </c>
    </row>
    <row r="3074" spans="1:8">
      <c r="A3074" s="483" t="s">
        <v>11256</v>
      </c>
      <c r="E3074" s="329">
        <v>1458</v>
      </c>
      <c r="F3074" s="329">
        <v>1816</v>
      </c>
      <c r="G3074" s="483" t="s">
        <v>10482</v>
      </c>
      <c r="H3074" s="483" t="s">
        <v>11258</v>
      </c>
    </row>
    <row r="3075" spans="1:8">
      <c r="A3075" s="483" t="s">
        <v>11259</v>
      </c>
      <c r="E3075" s="329">
        <v>28</v>
      </c>
      <c r="F3075" s="329">
        <v>1788</v>
      </c>
      <c r="G3075" s="483" t="s">
        <v>10474</v>
      </c>
      <c r="H3075" s="483" t="s">
        <v>11260</v>
      </c>
    </row>
    <row r="3076" spans="1:8">
      <c r="A3076" s="483" t="s">
        <v>11261</v>
      </c>
      <c r="C3076" s="483">
        <v>61454</v>
      </c>
      <c r="D3076" s="490"/>
      <c r="E3076" s="490"/>
      <c r="H3076" s="483" t="s">
        <v>11262</v>
      </c>
    </row>
    <row r="3077" spans="1:8">
      <c r="A3077" s="483" t="s">
        <v>11263</v>
      </c>
      <c r="E3077" s="329">
        <v>140</v>
      </c>
      <c r="F3077" s="329">
        <v>1648</v>
      </c>
      <c r="G3077" s="483" t="s">
        <v>10495</v>
      </c>
      <c r="H3077" s="483" t="s">
        <v>11264</v>
      </c>
    </row>
    <row r="3078" spans="1:8">
      <c r="A3078" s="483" t="s">
        <v>11265</v>
      </c>
      <c r="C3078" s="483">
        <v>17000</v>
      </c>
      <c r="H3078" s="483" t="s">
        <v>11266</v>
      </c>
    </row>
    <row r="3079" spans="1:8" ht="66">
      <c r="A3079" s="483" t="s">
        <v>11267</v>
      </c>
      <c r="E3079" s="329"/>
      <c r="F3079" s="329"/>
      <c r="H3079" s="489" t="s">
        <v>11268</v>
      </c>
    </row>
    <row r="3080" spans="1:8">
      <c r="A3080" s="483" t="s">
        <v>11267</v>
      </c>
      <c r="C3080" s="483">
        <v>26897</v>
      </c>
      <c r="H3080" s="483" t="s">
        <v>11269</v>
      </c>
    </row>
    <row r="3081" spans="1:8">
      <c r="A3081" s="483" t="s">
        <v>11267</v>
      </c>
      <c r="C3081" s="483">
        <v>37500</v>
      </c>
      <c r="D3081" s="490"/>
      <c r="H3081" s="483" t="s">
        <v>11270</v>
      </c>
    </row>
    <row r="3082" spans="1:8">
      <c r="A3082" s="483" t="s">
        <v>11271</v>
      </c>
      <c r="C3082" s="483">
        <v>10057</v>
      </c>
      <c r="H3082" s="483" t="s">
        <v>11272</v>
      </c>
    </row>
    <row r="3083" spans="1:8">
      <c r="A3083" s="483" t="s">
        <v>11273</v>
      </c>
      <c r="E3083" s="483">
        <v>60</v>
      </c>
      <c r="F3083" s="329">
        <v>1588</v>
      </c>
      <c r="G3083" s="483" t="s">
        <v>10474</v>
      </c>
      <c r="H3083" s="483" t="s">
        <v>11274</v>
      </c>
    </row>
    <row r="3084" spans="1:8" ht="297">
      <c r="A3084" s="483" t="s">
        <v>11275</v>
      </c>
      <c r="C3084" s="483">
        <v>62750</v>
      </c>
      <c r="D3084" s="483" t="s">
        <v>11276</v>
      </c>
      <c r="H3084" s="489" t="s">
        <v>11277</v>
      </c>
    </row>
    <row r="3085" spans="1:8">
      <c r="A3085" s="483" t="s">
        <v>11278</v>
      </c>
      <c r="C3085" s="483">
        <v>16458</v>
      </c>
      <c r="H3085" s="483" t="s">
        <v>11279</v>
      </c>
    </row>
    <row r="3086" spans="1:8">
      <c r="A3086" s="483" t="s">
        <v>11278</v>
      </c>
      <c r="E3086" s="329">
        <v>100</v>
      </c>
      <c r="F3086" s="329">
        <v>1488</v>
      </c>
      <c r="G3086" s="483" t="s">
        <v>10495</v>
      </c>
      <c r="H3086" s="483" t="s">
        <v>11264</v>
      </c>
    </row>
    <row r="3087" spans="1:8">
      <c r="A3087" s="483" t="s">
        <v>11280</v>
      </c>
      <c r="E3087" s="483">
        <v>44</v>
      </c>
      <c r="F3087" s="329">
        <v>1444</v>
      </c>
      <c r="G3087" s="483" t="s">
        <v>10474</v>
      </c>
      <c r="H3087" s="483" t="s">
        <v>11281</v>
      </c>
    </row>
    <row r="3088" spans="1:8">
      <c r="A3088" s="483" t="s">
        <v>11282</v>
      </c>
      <c r="E3088" s="483">
        <v>28</v>
      </c>
      <c r="F3088" s="329">
        <v>1416</v>
      </c>
      <c r="G3088" s="483" t="s">
        <v>10474</v>
      </c>
      <c r="H3088" s="483" t="s">
        <v>11283</v>
      </c>
    </row>
    <row r="3089" spans="1:8">
      <c r="A3089" s="483" t="s">
        <v>11284</v>
      </c>
      <c r="E3089" s="483">
        <v>100</v>
      </c>
      <c r="F3089" s="329">
        <v>1316</v>
      </c>
      <c r="G3089" s="483" t="s">
        <v>10495</v>
      </c>
      <c r="H3089" s="483" t="s">
        <v>11285</v>
      </c>
    </row>
    <row r="3090" spans="1:8">
      <c r="A3090" s="483" t="s">
        <v>11286</v>
      </c>
      <c r="C3090" s="483">
        <v>61454</v>
      </c>
      <c r="D3090" s="490"/>
      <c r="E3090" s="490"/>
      <c r="H3090" s="483" t="s">
        <v>11287</v>
      </c>
    </row>
    <row r="3091" spans="1:8">
      <c r="A3091" s="483" t="s">
        <v>11288</v>
      </c>
      <c r="E3091" s="329">
        <v>199</v>
      </c>
      <c r="F3091" s="329">
        <v>1117</v>
      </c>
      <c r="G3091" s="329" t="s">
        <v>10498</v>
      </c>
      <c r="H3091" s="483" t="s">
        <v>11289</v>
      </c>
    </row>
    <row r="3092" spans="1:8" ht="49.5">
      <c r="A3092" s="483" t="s">
        <v>11290</v>
      </c>
      <c r="C3092" s="483">
        <v>12000</v>
      </c>
      <c r="E3092" s="329"/>
      <c r="F3092" s="329"/>
      <c r="H3092" s="489" t="s">
        <v>11291</v>
      </c>
    </row>
    <row r="3093" spans="1:8">
      <c r="A3093" s="483" t="s">
        <v>11290</v>
      </c>
      <c r="C3093" s="483">
        <v>25330</v>
      </c>
      <c r="H3093" s="483" t="s">
        <v>11292</v>
      </c>
    </row>
    <row r="3094" spans="1:8">
      <c r="A3094" s="483" t="s">
        <v>11290</v>
      </c>
      <c r="D3094" s="483">
        <v>5000</v>
      </c>
      <c r="E3094" s="329"/>
      <c r="F3094" s="329">
        <v>6117</v>
      </c>
      <c r="H3094" s="483" t="s">
        <v>10485</v>
      </c>
    </row>
    <row r="3095" spans="1:8">
      <c r="A3095" s="483" t="s">
        <v>11290</v>
      </c>
      <c r="E3095" s="329">
        <v>1458</v>
      </c>
      <c r="F3095" s="329">
        <v>4659</v>
      </c>
      <c r="G3095" s="483" t="s">
        <v>10482</v>
      </c>
      <c r="H3095" s="483" t="s">
        <v>11293</v>
      </c>
    </row>
    <row r="3096" spans="1:8">
      <c r="A3096" s="483" t="s">
        <v>11290</v>
      </c>
      <c r="E3096" s="483">
        <v>28</v>
      </c>
      <c r="F3096" s="329">
        <v>4631</v>
      </c>
      <c r="G3096" s="483" t="s">
        <v>10474</v>
      </c>
      <c r="H3096" s="483" t="s">
        <v>11294</v>
      </c>
    </row>
    <row r="3097" spans="1:8">
      <c r="A3097" s="483" t="s">
        <v>11295</v>
      </c>
      <c r="E3097" s="483">
        <v>100</v>
      </c>
      <c r="F3097" s="329">
        <v>4531</v>
      </c>
      <c r="G3097" s="483" t="s">
        <v>10495</v>
      </c>
      <c r="H3097" s="483" t="s">
        <v>11296</v>
      </c>
    </row>
    <row r="3098" spans="1:8">
      <c r="A3098" s="483" t="s">
        <v>11295</v>
      </c>
      <c r="C3098" s="483">
        <v>26897</v>
      </c>
      <c r="H3098" s="483" t="s">
        <v>11297</v>
      </c>
    </row>
    <row r="3099" spans="1:8">
      <c r="A3099" s="483" t="s">
        <v>11295</v>
      </c>
      <c r="C3099" s="483">
        <v>12800</v>
      </c>
      <c r="D3099" s="490"/>
      <c r="H3099" s="483" t="s">
        <v>11298</v>
      </c>
    </row>
    <row r="3100" spans="1:8">
      <c r="A3100" s="483" t="s">
        <v>11299</v>
      </c>
      <c r="E3100" s="329">
        <v>280</v>
      </c>
      <c r="F3100" s="329">
        <v>4251</v>
      </c>
      <c r="G3100" s="483" t="s">
        <v>10493</v>
      </c>
      <c r="H3100" s="483" t="s">
        <v>11300</v>
      </c>
    </row>
    <row r="3101" spans="1:8">
      <c r="A3101" s="483" t="s">
        <v>11301</v>
      </c>
      <c r="E3101" s="329">
        <v>18</v>
      </c>
      <c r="F3101" s="329">
        <v>4233</v>
      </c>
      <c r="G3101" s="483" t="s">
        <v>10486</v>
      </c>
      <c r="H3101" s="483" t="s">
        <v>11302</v>
      </c>
    </row>
    <row r="3102" spans="1:8">
      <c r="A3102" s="483" t="s">
        <v>11301</v>
      </c>
      <c r="E3102" s="329">
        <v>285</v>
      </c>
      <c r="F3102" s="329">
        <v>3948</v>
      </c>
      <c r="G3102" s="483" t="s">
        <v>10495</v>
      </c>
      <c r="H3102" s="483" t="s">
        <v>11303</v>
      </c>
    </row>
    <row r="3103" spans="1:8">
      <c r="A3103" s="483" t="s">
        <v>11301</v>
      </c>
      <c r="E3103" s="329">
        <v>300</v>
      </c>
      <c r="F3103" s="329">
        <v>3648</v>
      </c>
      <c r="G3103" s="483" t="s">
        <v>10495</v>
      </c>
      <c r="H3103" s="483" t="s">
        <v>11303</v>
      </c>
    </row>
    <row r="3104" spans="1:8">
      <c r="A3104" s="483" t="s">
        <v>11301</v>
      </c>
      <c r="E3104" s="329">
        <v>95</v>
      </c>
      <c r="F3104" s="329">
        <v>3553</v>
      </c>
      <c r="G3104" s="483" t="s">
        <v>10495</v>
      </c>
      <c r="H3104" s="483" t="s">
        <v>11304</v>
      </c>
    </row>
    <row r="3105" spans="1:8">
      <c r="A3105" s="483" t="s">
        <v>11301</v>
      </c>
      <c r="E3105" s="329">
        <v>245</v>
      </c>
      <c r="F3105" s="329">
        <v>3308</v>
      </c>
      <c r="G3105" s="483" t="s">
        <v>10495</v>
      </c>
      <c r="H3105" s="483" t="s">
        <v>11305</v>
      </c>
    </row>
    <row r="3106" spans="1:8">
      <c r="A3106" s="483" t="s">
        <v>11306</v>
      </c>
      <c r="E3106" s="329">
        <v>1458</v>
      </c>
      <c r="F3106" s="329">
        <v>1850</v>
      </c>
      <c r="G3106" s="483" t="s">
        <v>10482</v>
      </c>
      <c r="H3106" s="483" t="s">
        <v>11307</v>
      </c>
    </row>
    <row r="3107" spans="1:8">
      <c r="A3107" s="483" t="s">
        <v>11308</v>
      </c>
      <c r="E3107" s="329">
        <v>92</v>
      </c>
      <c r="F3107" s="329">
        <v>1758</v>
      </c>
      <c r="G3107" s="483" t="s">
        <v>10474</v>
      </c>
      <c r="H3107" s="483" t="s">
        <v>11309</v>
      </c>
    </row>
    <row r="3108" spans="1:8">
      <c r="A3108" s="483" t="s">
        <v>11308</v>
      </c>
      <c r="E3108" s="483">
        <v>84</v>
      </c>
      <c r="F3108" s="329">
        <v>1674</v>
      </c>
      <c r="G3108" s="483" t="s">
        <v>10474</v>
      </c>
      <c r="H3108" s="483" t="s">
        <v>11310</v>
      </c>
    </row>
    <row r="3109" spans="1:8">
      <c r="A3109" s="483" t="s">
        <v>11311</v>
      </c>
      <c r="C3109" s="483">
        <v>17000</v>
      </c>
      <c r="H3109" s="483" t="s">
        <v>11312</v>
      </c>
    </row>
    <row r="3110" spans="1:8">
      <c r="A3110" s="483" t="s">
        <v>8205</v>
      </c>
      <c r="C3110" s="483">
        <v>61454</v>
      </c>
      <c r="D3110" s="490"/>
      <c r="E3110" s="490"/>
      <c r="H3110" s="483" t="s">
        <v>11313</v>
      </c>
    </row>
    <row r="3111" spans="1:8">
      <c r="A3111" s="483" t="s">
        <v>11314</v>
      </c>
      <c r="C3111" s="483">
        <v>15000</v>
      </c>
      <c r="D3111" s="490"/>
      <c r="H3111" s="483" t="s">
        <v>11315</v>
      </c>
    </row>
    <row r="3112" spans="1:8">
      <c r="A3112" s="483" t="s">
        <v>11314</v>
      </c>
      <c r="C3112" s="483">
        <v>26897</v>
      </c>
      <c r="H3112" s="483" t="s">
        <v>11316</v>
      </c>
    </row>
    <row r="3113" spans="1:8">
      <c r="A3113" s="483" t="s">
        <v>11317</v>
      </c>
      <c r="E3113" s="329">
        <v>48</v>
      </c>
      <c r="F3113" s="329">
        <v>1626</v>
      </c>
      <c r="G3113" s="483" t="s">
        <v>10495</v>
      </c>
      <c r="H3113" s="483" t="s">
        <v>11318</v>
      </c>
    </row>
    <row r="3114" spans="1:8">
      <c r="A3114" s="483" t="s">
        <v>11319</v>
      </c>
      <c r="C3114" s="483">
        <v>12314</v>
      </c>
      <c r="H3114" s="483" t="s">
        <v>11320</v>
      </c>
    </row>
    <row r="3115" spans="1:8">
      <c r="A3115" s="483" t="s">
        <v>11319</v>
      </c>
      <c r="C3115" s="483">
        <v>61454</v>
      </c>
      <c r="D3115" s="490"/>
      <c r="E3115" s="490"/>
      <c r="H3115" s="483" t="s">
        <v>11321</v>
      </c>
    </row>
    <row r="3116" spans="1:8">
      <c r="A3116" s="483" t="s">
        <v>8215</v>
      </c>
      <c r="E3116" s="483">
        <v>476</v>
      </c>
      <c r="F3116" s="329">
        <v>1150</v>
      </c>
      <c r="G3116" s="483" t="s">
        <v>10474</v>
      </c>
      <c r="H3116" s="483" t="s">
        <v>11322</v>
      </c>
    </row>
    <row r="3117" spans="1:8">
      <c r="A3117" s="483" t="s">
        <v>11323</v>
      </c>
      <c r="E3117" s="329">
        <v>199</v>
      </c>
      <c r="F3117" s="329">
        <v>951</v>
      </c>
      <c r="G3117" s="329" t="s">
        <v>10498</v>
      </c>
      <c r="H3117" s="483" t="s">
        <v>11324</v>
      </c>
    </row>
    <row r="3118" spans="1:8">
      <c r="A3118" s="483" t="s">
        <v>11325</v>
      </c>
      <c r="D3118" s="483">
        <v>5000</v>
      </c>
      <c r="E3118" s="329"/>
      <c r="F3118" s="329">
        <v>5951</v>
      </c>
      <c r="H3118" s="483" t="s">
        <v>10485</v>
      </c>
    </row>
    <row r="3119" spans="1:8">
      <c r="A3119" s="483" t="s">
        <v>11325</v>
      </c>
      <c r="E3119" s="329">
        <v>1458</v>
      </c>
      <c r="F3119" s="329">
        <v>4493</v>
      </c>
      <c r="G3119" s="483" t="s">
        <v>10482</v>
      </c>
      <c r="H3119" s="483" t="s">
        <v>11307</v>
      </c>
    </row>
    <row r="3120" spans="1:8">
      <c r="A3120" s="483" t="s">
        <v>11326</v>
      </c>
      <c r="E3120" s="329">
        <v>115</v>
      </c>
      <c r="F3120" s="329">
        <v>4378</v>
      </c>
      <c r="G3120" s="483" t="s">
        <v>10495</v>
      </c>
      <c r="H3120" s="483" t="s">
        <v>11327</v>
      </c>
    </row>
    <row r="3121" spans="1:8">
      <c r="A3121" s="483" t="s">
        <v>11326</v>
      </c>
      <c r="E3121" s="329">
        <v>135</v>
      </c>
      <c r="F3121" s="329">
        <v>4243</v>
      </c>
      <c r="G3121" s="483" t="s">
        <v>10495</v>
      </c>
      <c r="H3121" s="483" t="s">
        <v>11327</v>
      </c>
    </row>
    <row r="3122" spans="1:8">
      <c r="A3122" s="483" t="s">
        <v>11328</v>
      </c>
      <c r="C3122" s="483">
        <v>17000</v>
      </c>
      <c r="H3122" s="483" t="s">
        <v>11329</v>
      </c>
    </row>
    <row r="3123" spans="1:8">
      <c r="A3123" s="483" t="s">
        <v>11330</v>
      </c>
      <c r="C3123" s="483">
        <v>61454</v>
      </c>
      <c r="D3123" s="490"/>
      <c r="E3123" s="490"/>
      <c r="H3123" s="483" t="s">
        <v>11331</v>
      </c>
    </row>
    <row r="3124" spans="1:8">
      <c r="A3124" s="483" t="s">
        <v>11330</v>
      </c>
      <c r="C3124" s="483">
        <v>14000</v>
      </c>
      <c r="D3124" s="490"/>
      <c r="H3124" s="483" t="s">
        <v>11332</v>
      </c>
    </row>
    <row r="3125" spans="1:8">
      <c r="A3125" s="483" t="s">
        <v>11330</v>
      </c>
      <c r="C3125" s="483">
        <v>26897</v>
      </c>
      <c r="H3125" s="483" t="s">
        <v>11333</v>
      </c>
    </row>
    <row r="3126" spans="1:8">
      <c r="A3126" s="483" t="s">
        <v>11334</v>
      </c>
      <c r="C3126" s="483">
        <v>8534</v>
      </c>
      <c r="H3126" s="483" t="s">
        <v>11335</v>
      </c>
    </row>
    <row r="3127" spans="1:8" ht="330">
      <c r="A3127" s="483" t="s">
        <v>11336</v>
      </c>
      <c r="C3127" s="483">
        <v>196030</v>
      </c>
      <c r="H3127" s="489" t="s">
        <v>11337</v>
      </c>
    </row>
    <row r="3128" spans="1:8">
      <c r="A3128" s="483" t="s">
        <v>11338</v>
      </c>
      <c r="E3128" s="329">
        <v>250</v>
      </c>
      <c r="F3128" s="329">
        <v>3993</v>
      </c>
      <c r="G3128" s="483" t="s">
        <v>10495</v>
      </c>
      <c r="H3128" s="483" t="s">
        <v>11339</v>
      </c>
    </row>
    <row r="3129" spans="1:8">
      <c r="A3129" s="483" t="s">
        <v>11338</v>
      </c>
      <c r="E3129" s="329">
        <v>255</v>
      </c>
      <c r="F3129" s="329">
        <v>3738</v>
      </c>
      <c r="G3129" s="483" t="s">
        <v>10495</v>
      </c>
      <c r="H3129" s="483" t="s">
        <v>11339</v>
      </c>
    </row>
    <row r="3130" spans="1:8">
      <c r="A3130" s="483" t="s">
        <v>11340</v>
      </c>
      <c r="E3130" s="483">
        <v>35</v>
      </c>
      <c r="F3130" s="329">
        <v>3703</v>
      </c>
      <c r="G3130" s="483" t="s">
        <v>10474</v>
      </c>
      <c r="H3130" s="483" t="s">
        <v>11341</v>
      </c>
    </row>
    <row r="3131" spans="1:8">
      <c r="A3131" s="483" t="s">
        <v>11340</v>
      </c>
      <c r="E3131" s="329">
        <v>1458</v>
      </c>
      <c r="F3131" s="329">
        <v>2245</v>
      </c>
      <c r="G3131" s="483" t="s">
        <v>10482</v>
      </c>
      <c r="H3131" s="483" t="s">
        <v>11342</v>
      </c>
    </row>
    <row r="3132" spans="1:8">
      <c r="A3132" s="483" t="s">
        <v>11343</v>
      </c>
      <c r="C3132" s="483">
        <v>18000</v>
      </c>
      <c r="D3132" s="490"/>
      <c r="H3132" s="483" t="s">
        <v>11344</v>
      </c>
    </row>
    <row r="3133" spans="1:8">
      <c r="A3133" s="483" t="s">
        <v>11343</v>
      </c>
      <c r="C3133" s="483">
        <v>26897</v>
      </c>
      <c r="H3133" s="483" t="s">
        <v>11345</v>
      </c>
    </row>
    <row r="3134" spans="1:8">
      <c r="A3134" s="483" t="s">
        <v>11343</v>
      </c>
      <c r="C3134" s="483">
        <v>22362</v>
      </c>
      <c r="H3134" s="483" t="s">
        <v>11346</v>
      </c>
    </row>
    <row r="3135" spans="1:8" ht="49.5">
      <c r="A3135" s="483" t="s">
        <v>11343</v>
      </c>
      <c r="C3135" s="483">
        <v>30000</v>
      </c>
      <c r="E3135" s="329"/>
      <c r="F3135" s="329"/>
      <c r="H3135" s="489" t="s">
        <v>11347</v>
      </c>
    </row>
    <row r="3136" spans="1:8">
      <c r="A3136" s="483" t="s">
        <v>11348</v>
      </c>
      <c r="E3136" s="329">
        <v>18</v>
      </c>
      <c r="F3136" s="329">
        <v>2227</v>
      </c>
      <c r="G3136" s="483" t="s">
        <v>10486</v>
      </c>
      <c r="H3136" s="483" t="s">
        <v>11349</v>
      </c>
    </row>
    <row r="3137" spans="1:8">
      <c r="A3137" s="483" t="s">
        <v>11348</v>
      </c>
      <c r="E3137" s="483">
        <v>32</v>
      </c>
      <c r="F3137" s="329">
        <v>2195</v>
      </c>
      <c r="G3137" s="483" t="s">
        <v>10495</v>
      </c>
      <c r="H3137" s="483" t="s">
        <v>11350</v>
      </c>
    </row>
    <row r="3138" spans="1:8">
      <c r="A3138" s="483" t="s">
        <v>11351</v>
      </c>
      <c r="E3138" s="483">
        <v>84</v>
      </c>
      <c r="F3138" s="329">
        <v>2111</v>
      </c>
      <c r="G3138" s="483" t="s">
        <v>10474</v>
      </c>
      <c r="H3138" s="483" t="s">
        <v>11352</v>
      </c>
    </row>
    <row r="3139" spans="1:8">
      <c r="A3139" s="483" t="s">
        <v>11353</v>
      </c>
      <c r="C3139" s="483">
        <v>61454</v>
      </c>
      <c r="D3139" s="490"/>
      <c r="E3139" s="490"/>
      <c r="H3139" s="483" t="s">
        <v>11354</v>
      </c>
    </row>
    <row r="3140" spans="1:8">
      <c r="A3140" s="483" t="s">
        <v>11353</v>
      </c>
      <c r="E3140" s="483">
        <v>60</v>
      </c>
      <c r="F3140" s="329">
        <v>2051</v>
      </c>
      <c r="G3140" s="483" t="s">
        <v>10474</v>
      </c>
      <c r="H3140" s="483" t="s">
        <v>11355</v>
      </c>
    </row>
    <row r="3141" spans="1:8">
      <c r="A3141" s="483" t="s">
        <v>11356</v>
      </c>
      <c r="E3141" s="483">
        <v>60</v>
      </c>
      <c r="F3141" s="329">
        <v>1991</v>
      </c>
      <c r="G3141" s="483" t="s">
        <v>10474</v>
      </c>
      <c r="H3141" s="483" t="s">
        <v>11357</v>
      </c>
    </row>
    <row r="3142" spans="1:8">
      <c r="A3142" s="483" t="s">
        <v>11356</v>
      </c>
      <c r="E3142" s="329">
        <v>366</v>
      </c>
      <c r="F3142" s="329">
        <v>1625</v>
      </c>
      <c r="G3142" s="483" t="s">
        <v>10478</v>
      </c>
      <c r="H3142" s="483" t="s">
        <v>11358</v>
      </c>
    </row>
    <row r="3143" spans="1:8">
      <c r="A3143" s="483" t="s">
        <v>11359</v>
      </c>
      <c r="C3143" s="483">
        <v>10000</v>
      </c>
      <c r="D3143" s="490"/>
      <c r="E3143" s="490"/>
      <c r="H3143" s="483" t="s">
        <v>11360</v>
      </c>
    </row>
    <row r="3144" spans="1:8">
      <c r="A3144" s="483" t="s">
        <v>8253</v>
      </c>
      <c r="E3144" s="329">
        <v>1458</v>
      </c>
      <c r="F3144" s="329">
        <v>167</v>
      </c>
      <c r="G3144" s="483" t="s">
        <v>10482</v>
      </c>
      <c r="H3144" s="483" t="s">
        <v>11361</v>
      </c>
    </row>
    <row r="3145" spans="1:8">
      <c r="A3145" s="483" t="s">
        <v>8253</v>
      </c>
      <c r="D3145" s="483">
        <v>5000</v>
      </c>
      <c r="E3145" s="329"/>
      <c r="F3145" s="329">
        <v>5167</v>
      </c>
      <c r="H3145" s="483" t="s">
        <v>10485</v>
      </c>
    </row>
    <row r="3146" spans="1:8">
      <c r="A3146" s="483" t="s">
        <v>8253</v>
      </c>
      <c r="E3146" s="483">
        <v>74</v>
      </c>
      <c r="F3146" s="329">
        <v>5093</v>
      </c>
      <c r="G3146" s="483" t="s">
        <v>10474</v>
      </c>
      <c r="H3146" s="483" t="s">
        <v>10863</v>
      </c>
    </row>
    <row r="3147" spans="1:8">
      <c r="A3147" s="483" t="s">
        <v>11362</v>
      </c>
      <c r="E3147" s="329">
        <v>135</v>
      </c>
      <c r="F3147" s="329">
        <v>4958</v>
      </c>
      <c r="G3147" s="483" t="s">
        <v>10495</v>
      </c>
      <c r="H3147" s="483" t="s">
        <v>11363</v>
      </c>
    </row>
    <row r="3148" spans="1:8">
      <c r="A3148" s="483" t="s">
        <v>11362</v>
      </c>
      <c r="E3148" s="329">
        <v>210</v>
      </c>
      <c r="F3148" s="329">
        <v>4748</v>
      </c>
      <c r="G3148" s="483" t="s">
        <v>10495</v>
      </c>
      <c r="H3148" s="483" t="s">
        <v>11363</v>
      </c>
    </row>
    <row r="3149" spans="1:8">
      <c r="A3149" s="483" t="s">
        <v>11364</v>
      </c>
      <c r="E3149" s="329">
        <v>189</v>
      </c>
      <c r="F3149" s="329">
        <v>4559</v>
      </c>
      <c r="G3149" s="329" t="s">
        <v>10498</v>
      </c>
      <c r="H3149" s="483" t="s">
        <v>11365</v>
      </c>
    </row>
    <row r="3150" spans="1:8">
      <c r="A3150" s="483" t="s">
        <v>11366</v>
      </c>
      <c r="C3150" s="483">
        <v>17000</v>
      </c>
      <c r="H3150" s="483" t="s">
        <v>11367</v>
      </c>
    </row>
    <row r="3151" spans="1:8">
      <c r="A3151" s="483" t="s">
        <v>11368</v>
      </c>
      <c r="E3151" s="483">
        <v>28</v>
      </c>
      <c r="F3151" s="329">
        <v>4531</v>
      </c>
      <c r="G3151" s="483" t="s">
        <v>11369</v>
      </c>
      <c r="H3151" s="483" t="s">
        <v>11370</v>
      </c>
    </row>
    <row r="3152" spans="1:8">
      <c r="A3152" s="483" t="s">
        <v>11371</v>
      </c>
      <c r="C3152" s="483">
        <v>18000</v>
      </c>
      <c r="D3152" s="490"/>
      <c r="H3152" s="483" t="s">
        <v>11372</v>
      </c>
    </row>
    <row r="3153" spans="1:8">
      <c r="A3153" s="483" t="s">
        <v>11371</v>
      </c>
      <c r="C3153" s="483">
        <v>29647</v>
      </c>
      <c r="H3153" s="483" t="s">
        <v>11373</v>
      </c>
    </row>
    <row r="3154" spans="1:8">
      <c r="A3154" s="483" t="s">
        <v>11374</v>
      </c>
      <c r="C3154" s="483">
        <v>31556</v>
      </c>
      <c r="H3154" s="483" t="s">
        <v>11375</v>
      </c>
    </row>
    <row r="3155" spans="1:8" ht="214.5">
      <c r="A3155" s="483" t="s">
        <v>11376</v>
      </c>
      <c r="C3155" s="483">
        <v>20030</v>
      </c>
      <c r="H3155" s="489" t="s">
        <v>11377</v>
      </c>
    </row>
    <row r="3156" spans="1:8">
      <c r="A3156" s="483" t="s">
        <v>11378</v>
      </c>
      <c r="E3156" s="483">
        <v>196</v>
      </c>
      <c r="F3156" s="329">
        <v>4335</v>
      </c>
      <c r="G3156" s="483" t="s">
        <v>11369</v>
      </c>
      <c r="H3156" s="483" t="s">
        <v>11379</v>
      </c>
    </row>
    <row r="3157" spans="1:8">
      <c r="A3157" s="483" t="s">
        <v>8273</v>
      </c>
      <c r="E3157" s="483">
        <v>89</v>
      </c>
      <c r="F3157" s="329">
        <v>4246</v>
      </c>
      <c r="G3157" s="483" t="s">
        <v>11380</v>
      </c>
      <c r="H3157" s="483" t="s">
        <v>11381</v>
      </c>
    </row>
    <row r="3158" spans="1:8">
      <c r="A3158" s="483" t="s">
        <v>11382</v>
      </c>
      <c r="C3158" s="483">
        <v>10000</v>
      </c>
      <c r="D3158" s="490">
        <v>10000</v>
      </c>
      <c r="E3158" s="490"/>
      <c r="H3158" s="483" t="s">
        <v>11383</v>
      </c>
    </row>
    <row r="3159" spans="1:8">
      <c r="A3159" s="483" t="s">
        <v>11384</v>
      </c>
      <c r="E3159" s="329">
        <v>364</v>
      </c>
      <c r="F3159" s="329">
        <v>3882</v>
      </c>
      <c r="G3159" s="483" t="s">
        <v>11385</v>
      </c>
      <c r="H3159" s="483" t="s">
        <v>11386</v>
      </c>
    </row>
    <row r="3160" spans="1:8">
      <c r="A3160" s="483" t="s">
        <v>11387</v>
      </c>
      <c r="C3160" s="483">
        <v>8000</v>
      </c>
      <c r="D3160" s="490">
        <v>2000</v>
      </c>
      <c r="E3160" s="490"/>
      <c r="H3160" s="483" t="s">
        <v>11388</v>
      </c>
    </row>
    <row r="3161" spans="1:8" ht="49.5">
      <c r="A3161" s="483" t="s">
        <v>11389</v>
      </c>
      <c r="C3161" s="483">
        <v>16000</v>
      </c>
      <c r="E3161" s="329"/>
      <c r="F3161" s="329"/>
      <c r="H3161" s="489" t="s">
        <v>11390</v>
      </c>
    </row>
    <row r="3162" spans="1:8">
      <c r="A3162" s="483" t="s">
        <v>11391</v>
      </c>
      <c r="E3162" s="329">
        <v>1458</v>
      </c>
      <c r="F3162" s="329">
        <v>2424</v>
      </c>
      <c r="G3162" s="483" t="s">
        <v>11392</v>
      </c>
      <c r="H3162" s="483" t="s">
        <v>11393</v>
      </c>
    </row>
    <row r="3163" spans="1:8" ht="264">
      <c r="A3163" s="483" t="s">
        <v>11394</v>
      </c>
      <c r="C3163" s="483">
        <v>277060</v>
      </c>
      <c r="H3163" s="489" t="s">
        <v>11395</v>
      </c>
    </row>
    <row r="3164" spans="1:8">
      <c r="A3164" s="483" t="s">
        <v>8286</v>
      </c>
      <c r="E3164" s="329">
        <v>18</v>
      </c>
      <c r="F3164" s="329">
        <v>2406</v>
      </c>
      <c r="G3164" s="483" t="s">
        <v>11380</v>
      </c>
      <c r="H3164" s="483" t="s">
        <v>11396</v>
      </c>
    </row>
    <row r="3165" spans="1:8">
      <c r="A3165" s="483" t="s">
        <v>8286</v>
      </c>
      <c r="E3165" s="483">
        <v>32</v>
      </c>
      <c r="F3165" s="329">
        <v>2374</v>
      </c>
      <c r="G3165" s="483" t="s">
        <v>11397</v>
      </c>
      <c r="H3165" s="483" t="s">
        <v>11398</v>
      </c>
    </row>
    <row r="3166" spans="1:8">
      <c r="A3166" s="483" t="s">
        <v>8286</v>
      </c>
      <c r="E3166" s="329">
        <v>115</v>
      </c>
      <c r="F3166" s="329">
        <v>2259</v>
      </c>
      <c r="G3166" s="483" t="s">
        <v>11380</v>
      </c>
      <c r="H3166" s="483" t="s">
        <v>11399</v>
      </c>
    </row>
    <row r="3167" spans="1:8">
      <c r="A3167" s="483" t="s">
        <v>8286</v>
      </c>
      <c r="C3167" s="483">
        <v>2000</v>
      </c>
      <c r="D3167" s="490"/>
      <c r="E3167" s="490"/>
      <c r="H3167" s="483" t="s">
        <v>11400</v>
      </c>
    </row>
    <row r="3168" spans="1:8">
      <c r="A3168" s="483" t="s">
        <v>8286</v>
      </c>
      <c r="C3168" s="483">
        <v>61454</v>
      </c>
      <c r="D3168" s="490"/>
      <c r="E3168" s="490"/>
      <c r="H3168" s="483" t="s">
        <v>11401</v>
      </c>
    </row>
    <row r="3169" spans="1:8">
      <c r="A3169" s="483" t="s">
        <v>11402</v>
      </c>
      <c r="E3169" s="483">
        <v>200</v>
      </c>
      <c r="F3169" s="329">
        <v>2059</v>
      </c>
      <c r="G3169" s="483" t="s">
        <v>11397</v>
      </c>
      <c r="H3169" s="483" t="s">
        <v>11403</v>
      </c>
    </row>
    <row r="3170" spans="1:8">
      <c r="A3170" s="483" t="s">
        <v>11402</v>
      </c>
      <c r="C3170" s="483">
        <v>17000</v>
      </c>
      <c r="H3170" s="483" t="s">
        <v>11404</v>
      </c>
    </row>
    <row r="3171" spans="1:8">
      <c r="A3171" s="483" t="s">
        <v>11405</v>
      </c>
      <c r="C3171" s="483">
        <v>19000</v>
      </c>
      <c r="D3171" s="490"/>
      <c r="H3171" s="483" t="s">
        <v>11406</v>
      </c>
    </row>
    <row r="3172" spans="1:8">
      <c r="A3172" s="483" t="s">
        <v>11405</v>
      </c>
      <c r="C3172" s="483">
        <v>29647</v>
      </c>
      <c r="H3172" s="483" t="s">
        <v>11407</v>
      </c>
    </row>
    <row r="3173" spans="1:8">
      <c r="A3173" s="483" t="s">
        <v>11405</v>
      </c>
      <c r="E3173" s="329">
        <v>1507</v>
      </c>
      <c r="F3173" s="329">
        <v>552</v>
      </c>
      <c r="G3173" s="329" t="s">
        <v>11408</v>
      </c>
      <c r="H3173" s="483" t="s">
        <v>11409</v>
      </c>
    </row>
    <row r="3174" spans="1:8">
      <c r="A3174" s="483" t="s">
        <v>11410</v>
      </c>
      <c r="C3174" s="483">
        <v>28440</v>
      </c>
      <c r="H3174" s="483" t="s">
        <v>11411</v>
      </c>
    </row>
    <row r="3175" spans="1:8">
      <c r="A3175" s="483" t="s">
        <v>11412</v>
      </c>
      <c r="C3175" s="483">
        <v>61454</v>
      </c>
      <c r="D3175" s="490"/>
      <c r="E3175" s="490"/>
      <c r="H3175" s="483" t="s">
        <v>11413</v>
      </c>
    </row>
    <row r="3176" spans="1:8">
      <c r="A3176" s="483" t="s">
        <v>11414</v>
      </c>
      <c r="D3176" s="483">
        <v>5000</v>
      </c>
      <c r="E3176" s="329"/>
      <c r="F3176" s="329">
        <v>5552</v>
      </c>
      <c r="H3176" s="483" t="s">
        <v>11415</v>
      </c>
    </row>
    <row r="3177" spans="1:8">
      <c r="A3177" s="483" t="s">
        <v>11414</v>
      </c>
      <c r="E3177" s="329">
        <v>220</v>
      </c>
      <c r="F3177" s="329">
        <v>5332</v>
      </c>
      <c r="G3177" s="483" t="s">
        <v>11397</v>
      </c>
      <c r="H3177" s="483" t="s">
        <v>11416</v>
      </c>
    </row>
    <row r="3178" spans="1:8">
      <c r="A3178" s="483" t="s">
        <v>11414</v>
      </c>
      <c r="E3178" s="329">
        <v>190</v>
      </c>
      <c r="F3178" s="329">
        <v>5142</v>
      </c>
      <c r="G3178" s="483" t="s">
        <v>11397</v>
      </c>
      <c r="H3178" s="483" t="s">
        <v>11416</v>
      </c>
    </row>
    <row r="3179" spans="1:8">
      <c r="A3179" s="483" t="s">
        <v>11417</v>
      </c>
      <c r="E3179" s="329">
        <v>1458</v>
      </c>
      <c r="F3179" s="329">
        <v>3684</v>
      </c>
      <c r="G3179" s="483" t="s">
        <v>11392</v>
      </c>
      <c r="H3179" s="483" t="s">
        <v>11418</v>
      </c>
    </row>
    <row r="3180" spans="1:8" ht="33">
      <c r="A3180" s="483" t="s">
        <v>11419</v>
      </c>
      <c r="C3180" s="483">
        <v>6000</v>
      </c>
      <c r="F3180" s="329"/>
      <c r="H3180" s="489" t="s">
        <v>11420</v>
      </c>
    </row>
    <row r="3181" spans="1:8">
      <c r="A3181" s="483" t="s">
        <v>11421</v>
      </c>
      <c r="E3181" s="329">
        <v>79</v>
      </c>
      <c r="F3181" s="329">
        <v>3605</v>
      </c>
      <c r="G3181" s="483" t="s">
        <v>11380</v>
      </c>
      <c r="H3181" s="483" t="s">
        <v>11422</v>
      </c>
    </row>
    <row r="3182" spans="1:8">
      <c r="A3182" s="483" t="s">
        <v>11423</v>
      </c>
      <c r="C3182" s="483">
        <v>17000</v>
      </c>
      <c r="H3182" s="483" t="s">
        <v>11424</v>
      </c>
    </row>
    <row r="3183" spans="1:8">
      <c r="A3183" s="483" t="s">
        <v>11425</v>
      </c>
      <c r="C3183" s="483">
        <v>53000</v>
      </c>
      <c r="D3183" s="490"/>
      <c r="H3183" s="483" t="s">
        <v>11426</v>
      </c>
    </row>
    <row r="3184" spans="1:8">
      <c r="A3184" s="483" t="s">
        <v>11425</v>
      </c>
      <c r="C3184" s="483">
        <v>29647</v>
      </c>
      <c r="H3184" s="483" t="s">
        <v>11427</v>
      </c>
    </row>
    <row r="3185" spans="1:8">
      <c r="A3185" s="483" t="s">
        <v>11425</v>
      </c>
      <c r="C3185" s="483">
        <v>61454</v>
      </c>
      <c r="D3185" s="490"/>
      <c r="E3185" s="490"/>
      <c r="H3185" s="483" t="s">
        <v>11428</v>
      </c>
    </row>
    <row r="3186" spans="1:8">
      <c r="A3186" s="483" t="s">
        <v>11425</v>
      </c>
      <c r="E3186" s="329">
        <v>189</v>
      </c>
      <c r="F3186" s="329">
        <v>3416</v>
      </c>
      <c r="G3186" s="329" t="s">
        <v>11429</v>
      </c>
      <c r="H3186" s="483" t="s">
        <v>11430</v>
      </c>
    </row>
    <row r="3187" spans="1:8">
      <c r="A3187" s="483" t="s">
        <v>11431</v>
      </c>
      <c r="E3187" s="329">
        <v>265</v>
      </c>
      <c r="F3187" s="329">
        <v>3151</v>
      </c>
      <c r="G3187" s="483" t="s">
        <v>11397</v>
      </c>
      <c r="H3187" s="483" t="s">
        <v>11432</v>
      </c>
    </row>
    <row r="3188" spans="1:8">
      <c r="A3188" s="483" t="s">
        <v>11431</v>
      </c>
      <c r="E3188" s="329">
        <v>320</v>
      </c>
      <c r="F3188" s="329">
        <v>2831</v>
      </c>
      <c r="G3188" s="483" t="s">
        <v>11397</v>
      </c>
      <c r="H3188" s="483" t="s">
        <v>11432</v>
      </c>
    </row>
    <row r="3189" spans="1:8">
      <c r="A3189" s="483" t="s">
        <v>11433</v>
      </c>
      <c r="E3189" s="329">
        <v>1458</v>
      </c>
      <c r="F3189" s="329">
        <v>1373</v>
      </c>
      <c r="G3189" s="483" t="s">
        <v>11392</v>
      </c>
      <c r="H3189" s="483" t="s">
        <v>11434</v>
      </c>
    </row>
    <row r="3190" spans="1:8">
      <c r="A3190" s="483" t="s">
        <v>11435</v>
      </c>
      <c r="C3190" s="483">
        <v>17000</v>
      </c>
      <c r="H3190" s="483" t="s">
        <v>11436</v>
      </c>
    </row>
    <row r="3191" spans="1:8">
      <c r="A3191" s="483" t="s">
        <v>11437</v>
      </c>
      <c r="E3191" s="329">
        <v>18</v>
      </c>
      <c r="F3191" s="329">
        <v>1355</v>
      </c>
      <c r="G3191" s="483" t="s">
        <v>11380</v>
      </c>
      <c r="H3191" s="483" t="s">
        <v>11438</v>
      </c>
    </row>
    <row r="3192" spans="1:8">
      <c r="A3192" s="483" t="s">
        <v>11439</v>
      </c>
      <c r="C3192" s="483">
        <v>29647</v>
      </c>
      <c r="H3192" s="483" t="s">
        <v>11440</v>
      </c>
    </row>
    <row r="3193" spans="1:8">
      <c r="A3193" s="483" t="s">
        <v>11439</v>
      </c>
      <c r="C3193" s="483">
        <v>17624</v>
      </c>
      <c r="H3193" s="483" t="s">
        <v>11441</v>
      </c>
    </row>
    <row r="3194" spans="1:8">
      <c r="A3194" s="483" t="s">
        <v>11439</v>
      </c>
      <c r="E3194" s="483">
        <v>196</v>
      </c>
      <c r="F3194" s="329">
        <v>1159</v>
      </c>
      <c r="G3194" s="483" t="s">
        <v>11369</v>
      </c>
      <c r="H3194" s="483" t="s">
        <v>11379</v>
      </c>
    </row>
    <row r="3195" spans="1:8">
      <c r="A3195" s="483" t="s">
        <v>11442</v>
      </c>
      <c r="C3195" s="483">
        <v>61454</v>
      </c>
      <c r="D3195" s="490"/>
      <c r="E3195" s="490"/>
      <c r="H3195" s="483" t="s">
        <v>11443</v>
      </c>
    </row>
    <row r="3196" spans="1:8">
      <c r="A3196" s="483" t="s">
        <v>11442</v>
      </c>
      <c r="C3196" s="483">
        <v>4515</v>
      </c>
      <c r="H3196" s="483" t="s">
        <v>11444</v>
      </c>
    </row>
    <row r="3197" spans="1:8">
      <c r="A3197" s="483" t="s">
        <v>11445</v>
      </c>
      <c r="E3197" s="329">
        <v>195</v>
      </c>
      <c r="F3197" s="329">
        <v>964</v>
      </c>
      <c r="G3197" s="483" t="s">
        <v>11397</v>
      </c>
      <c r="H3197" s="483" t="s">
        <v>11446</v>
      </c>
    </row>
    <row r="3198" spans="1:8">
      <c r="A3198" s="483" t="s">
        <v>11445</v>
      </c>
      <c r="E3198" s="329">
        <v>20</v>
      </c>
      <c r="F3198" s="329">
        <v>944</v>
      </c>
      <c r="G3198" s="483" t="s">
        <v>11397</v>
      </c>
      <c r="H3198" s="483" t="s">
        <v>11446</v>
      </c>
    </row>
    <row r="3199" spans="1:8">
      <c r="A3199" s="483" t="s">
        <v>11447</v>
      </c>
      <c r="D3199" s="483">
        <v>5000</v>
      </c>
      <c r="E3199" s="329"/>
      <c r="F3199" s="329">
        <v>5944</v>
      </c>
      <c r="H3199" s="483" t="s">
        <v>11415</v>
      </c>
    </row>
    <row r="3200" spans="1:8">
      <c r="A3200" s="483" t="s">
        <v>11447</v>
      </c>
      <c r="E3200" s="329">
        <v>1458</v>
      </c>
      <c r="F3200" s="329">
        <v>4486</v>
      </c>
      <c r="G3200" s="483" t="s">
        <v>11392</v>
      </c>
      <c r="H3200" s="483" t="s">
        <v>11448</v>
      </c>
    </row>
    <row r="3201" spans="1:8">
      <c r="A3201" s="483" t="s">
        <v>11449</v>
      </c>
      <c r="E3201" s="483">
        <v>179</v>
      </c>
      <c r="F3201" s="329">
        <v>4307</v>
      </c>
      <c r="G3201" s="483" t="s">
        <v>11380</v>
      </c>
      <c r="H3201" s="483" t="s">
        <v>11381</v>
      </c>
    </row>
    <row r="3202" spans="1:8">
      <c r="A3202" s="483" t="s">
        <v>11450</v>
      </c>
      <c r="E3202" s="483">
        <v>44</v>
      </c>
      <c r="F3202" s="329">
        <v>4263</v>
      </c>
      <c r="G3202" s="483" t="s">
        <v>11369</v>
      </c>
      <c r="H3202" s="483" t="s">
        <v>11451</v>
      </c>
    </row>
    <row r="3203" spans="1:8">
      <c r="A3203" s="483" t="s">
        <v>11452</v>
      </c>
      <c r="C3203" s="483">
        <v>17000</v>
      </c>
      <c r="H3203" s="483" t="s">
        <v>11453</v>
      </c>
    </row>
    <row r="3204" spans="1:8">
      <c r="A3204" s="483" t="s">
        <v>11454</v>
      </c>
      <c r="C3204" s="483">
        <v>29647</v>
      </c>
      <c r="H3204" s="483" t="s">
        <v>11455</v>
      </c>
    </row>
    <row r="3205" spans="1:8">
      <c r="A3205" s="483" t="s">
        <v>11454</v>
      </c>
      <c r="C3205" s="483">
        <v>61454</v>
      </c>
      <c r="D3205" s="490"/>
      <c r="E3205" s="490"/>
      <c r="H3205" s="483" t="s">
        <v>11456</v>
      </c>
    </row>
    <row r="3206" spans="1:8">
      <c r="A3206" s="483" t="s">
        <v>11454</v>
      </c>
      <c r="C3206" s="483">
        <v>21491</v>
      </c>
      <c r="H3206" s="483" t="s">
        <v>11457</v>
      </c>
    </row>
    <row r="3207" spans="1:8">
      <c r="A3207" s="483" t="s">
        <v>11458</v>
      </c>
      <c r="E3207" s="329">
        <v>189</v>
      </c>
      <c r="F3207" s="329">
        <v>4074</v>
      </c>
      <c r="G3207" s="329" t="s">
        <v>11429</v>
      </c>
      <c r="H3207" s="483" t="s">
        <v>11459</v>
      </c>
    </row>
    <row r="3208" spans="1:8">
      <c r="A3208" s="483" t="s">
        <v>11460</v>
      </c>
      <c r="E3208" s="483">
        <v>56</v>
      </c>
      <c r="F3208" s="329">
        <v>4018</v>
      </c>
      <c r="G3208" s="483" t="s">
        <v>11369</v>
      </c>
      <c r="H3208" s="483" t="s">
        <v>11461</v>
      </c>
    </row>
    <row r="3209" spans="1:8">
      <c r="A3209" s="483" t="s">
        <v>11460</v>
      </c>
      <c r="E3209" s="329">
        <v>1458</v>
      </c>
      <c r="F3209" s="329">
        <v>2560</v>
      </c>
      <c r="G3209" s="483" t="s">
        <v>11392</v>
      </c>
      <c r="H3209" s="483" t="s">
        <v>11462</v>
      </c>
    </row>
    <row r="3210" spans="1:8">
      <c r="A3210" s="483" t="s">
        <v>11463</v>
      </c>
      <c r="E3210" s="329">
        <v>18</v>
      </c>
      <c r="F3210" s="329">
        <v>2542</v>
      </c>
      <c r="G3210" s="483" t="s">
        <v>11380</v>
      </c>
      <c r="H3210" s="483" t="s">
        <v>11464</v>
      </c>
    </row>
    <row r="3211" spans="1:8">
      <c r="A3211" s="483" t="s">
        <v>11465</v>
      </c>
      <c r="E3211" s="483">
        <v>60</v>
      </c>
      <c r="F3211" s="329">
        <v>2482</v>
      </c>
      <c r="G3211" s="483" t="s">
        <v>11369</v>
      </c>
      <c r="H3211" s="483" t="s">
        <v>11466</v>
      </c>
    </row>
    <row r="3212" spans="1:8">
      <c r="A3212" s="483" t="s">
        <v>11467</v>
      </c>
      <c r="E3212" s="329">
        <v>200</v>
      </c>
      <c r="F3212" s="329">
        <v>2282</v>
      </c>
      <c r="G3212" s="483" t="s">
        <v>11397</v>
      </c>
      <c r="H3212" s="483" t="s">
        <v>11468</v>
      </c>
    </row>
    <row r="3213" spans="1:8">
      <c r="A3213" s="483" t="s">
        <v>11467</v>
      </c>
      <c r="C3213" s="483">
        <v>18000</v>
      </c>
      <c r="D3213" s="490"/>
      <c r="H3213" s="483" t="s">
        <v>11469</v>
      </c>
    </row>
    <row r="3214" spans="1:8">
      <c r="A3214" s="483" t="s">
        <v>11467</v>
      </c>
      <c r="C3214" s="483">
        <v>29647</v>
      </c>
      <c r="H3214" s="483" t="s">
        <v>11470</v>
      </c>
    </row>
    <row r="3215" spans="1:8">
      <c r="A3215" s="483" t="s">
        <v>11471</v>
      </c>
      <c r="E3215" s="483">
        <v>28</v>
      </c>
      <c r="F3215" s="329">
        <v>2254</v>
      </c>
      <c r="G3215" s="483" t="s">
        <v>11369</v>
      </c>
      <c r="H3215" s="483" t="s">
        <v>11472</v>
      </c>
    </row>
    <row r="3216" spans="1:8" ht="49.5">
      <c r="A3216" s="483" t="s">
        <v>11473</v>
      </c>
      <c r="C3216" s="483">
        <v>30000</v>
      </c>
      <c r="H3216" s="489" t="s">
        <v>11474</v>
      </c>
    </row>
    <row r="3217" spans="1:8">
      <c r="A3217" s="483" t="s">
        <v>11475</v>
      </c>
      <c r="E3217" s="483">
        <v>44</v>
      </c>
      <c r="F3217" s="329">
        <v>2210</v>
      </c>
      <c r="G3217" s="483" t="s">
        <v>11369</v>
      </c>
      <c r="H3217" s="483" t="s">
        <v>11476</v>
      </c>
    </row>
    <row r="3218" spans="1:8">
      <c r="A3218" s="483" t="s">
        <v>11477</v>
      </c>
      <c r="E3218" s="329">
        <v>250</v>
      </c>
      <c r="F3218" s="329">
        <v>1960</v>
      </c>
      <c r="G3218" s="483" t="s">
        <v>11397</v>
      </c>
      <c r="H3218" s="483" t="s">
        <v>11478</v>
      </c>
    </row>
    <row r="3219" spans="1:8">
      <c r="A3219" s="483" t="s">
        <v>11477</v>
      </c>
      <c r="E3219" s="329">
        <v>55</v>
      </c>
      <c r="F3219" s="329">
        <v>1905</v>
      </c>
      <c r="G3219" s="483" t="s">
        <v>11397</v>
      </c>
      <c r="H3219" s="483" t="s">
        <v>11478</v>
      </c>
    </row>
    <row r="3220" spans="1:8">
      <c r="A3220" s="483" t="s">
        <v>11477</v>
      </c>
      <c r="E3220" s="329">
        <v>70</v>
      </c>
      <c r="F3220" s="329">
        <v>1835</v>
      </c>
      <c r="G3220" s="483" t="s">
        <v>11397</v>
      </c>
      <c r="H3220" s="483" t="s">
        <v>11479</v>
      </c>
    </row>
    <row r="3221" spans="1:8">
      <c r="A3221" s="483" t="s">
        <v>11477</v>
      </c>
      <c r="E3221" s="329">
        <v>235</v>
      </c>
      <c r="F3221" s="329">
        <v>1600</v>
      </c>
      <c r="G3221" s="483" t="s">
        <v>11397</v>
      </c>
      <c r="H3221" s="483" t="s">
        <v>11479</v>
      </c>
    </row>
    <row r="3222" spans="1:8">
      <c r="A3222" s="483" t="s">
        <v>11480</v>
      </c>
      <c r="E3222" s="329">
        <v>225</v>
      </c>
      <c r="F3222" s="329">
        <v>1375</v>
      </c>
      <c r="G3222" s="483" t="s">
        <v>11397</v>
      </c>
      <c r="H3222" s="483" t="s">
        <v>11481</v>
      </c>
    </row>
    <row r="3223" spans="1:8">
      <c r="A3223" s="483" t="s">
        <v>11480</v>
      </c>
      <c r="E3223" s="329">
        <v>245</v>
      </c>
      <c r="F3223" s="329">
        <v>1130</v>
      </c>
      <c r="G3223" s="483" t="s">
        <v>11397</v>
      </c>
      <c r="H3223" s="483" t="s">
        <v>11481</v>
      </c>
    </row>
    <row r="3224" spans="1:8">
      <c r="A3224" s="483" t="s">
        <v>11482</v>
      </c>
      <c r="D3224" s="483">
        <v>5000</v>
      </c>
      <c r="E3224" s="329"/>
      <c r="F3224" s="329">
        <v>6130</v>
      </c>
      <c r="H3224" s="483" t="s">
        <v>11415</v>
      </c>
    </row>
    <row r="3225" spans="1:8">
      <c r="A3225" s="483" t="s">
        <v>11482</v>
      </c>
      <c r="E3225" s="329">
        <v>1458</v>
      </c>
      <c r="F3225" s="329">
        <v>4672</v>
      </c>
      <c r="G3225" s="483" t="s">
        <v>11392</v>
      </c>
      <c r="H3225" s="483" t="s">
        <v>11483</v>
      </c>
    </row>
    <row r="3226" spans="1:8">
      <c r="A3226" s="483" t="s">
        <v>11482</v>
      </c>
      <c r="E3226" s="329">
        <v>178</v>
      </c>
      <c r="F3226" s="329">
        <v>4494</v>
      </c>
      <c r="G3226" s="329" t="s">
        <v>11429</v>
      </c>
      <c r="H3226" s="483" t="s">
        <v>11484</v>
      </c>
    </row>
    <row r="3227" spans="1:8">
      <c r="A3227" s="483" t="s">
        <v>11485</v>
      </c>
      <c r="E3227" s="329">
        <v>300</v>
      </c>
      <c r="F3227" s="329">
        <v>4184</v>
      </c>
      <c r="G3227" s="483" t="s">
        <v>11397</v>
      </c>
      <c r="H3227" s="483" t="s">
        <v>11478</v>
      </c>
    </row>
    <row r="3228" spans="1:8">
      <c r="A3228" s="483" t="s">
        <v>11485</v>
      </c>
      <c r="E3228" s="329">
        <v>290</v>
      </c>
      <c r="F3228" s="329">
        <v>3894</v>
      </c>
      <c r="G3228" s="483" t="s">
        <v>11397</v>
      </c>
      <c r="H3228" s="483" t="s">
        <v>11478</v>
      </c>
    </row>
    <row r="3229" spans="1:8">
      <c r="E3229" s="329"/>
      <c r="F3229" s="329"/>
      <c r="H3229" s="490" t="s">
        <v>11486</v>
      </c>
    </row>
    <row r="3230" spans="1:8">
      <c r="A3230" s="483" t="s">
        <v>11487</v>
      </c>
      <c r="C3230" s="483">
        <v>17000</v>
      </c>
      <c r="H3230" s="483" t="s">
        <v>11488</v>
      </c>
    </row>
    <row r="3231" spans="1:8">
      <c r="A3231" s="483" t="s">
        <v>11489</v>
      </c>
      <c r="E3231" s="483">
        <v>756</v>
      </c>
      <c r="F3231" s="329">
        <v>3138</v>
      </c>
      <c r="G3231" s="483" t="s">
        <v>11369</v>
      </c>
      <c r="H3231" s="483" t="s">
        <v>11490</v>
      </c>
    </row>
    <row r="3232" spans="1:8">
      <c r="A3232" s="483" t="s">
        <v>11491</v>
      </c>
      <c r="E3232" s="483">
        <v>44</v>
      </c>
      <c r="F3232" s="329">
        <v>3094</v>
      </c>
      <c r="G3232" s="483" t="s">
        <v>11369</v>
      </c>
      <c r="H3232" s="483" t="s">
        <v>11492</v>
      </c>
    </row>
    <row r="3233" spans="1:8">
      <c r="A3233" s="483" t="s">
        <v>11493</v>
      </c>
      <c r="E3233" s="329">
        <v>1458</v>
      </c>
      <c r="F3233" s="329">
        <v>1636</v>
      </c>
      <c r="G3233" s="483" t="s">
        <v>11392</v>
      </c>
      <c r="H3233" s="483" t="s">
        <v>11494</v>
      </c>
    </row>
    <row r="3234" spans="1:8">
      <c r="A3234" s="483" t="s">
        <v>11495</v>
      </c>
      <c r="E3234" s="329">
        <v>18</v>
      </c>
      <c r="F3234" s="329">
        <v>1618</v>
      </c>
      <c r="G3234" s="483" t="s">
        <v>11380</v>
      </c>
      <c r="H3234" s="483" t="s">
        <v>11496</v>
      </c>
    </row>
    <row r="3235" spans="1:8">
      <c r="A3235" s="483" t="s">
        <v>11495</v>
      </c>
      <c r="E3235" s="483">
        <v>32</v>
      </c>
      <c r="F3235" s="329">
        <v>1586</v>
      </c>
      <c r="G3235" s="483" t="s">
        <v>11397</v>
      </c>
      <c r="H3235" s="483" t="s">
        <v>11403</v>
      </c>
    </row>
    <row r="3236" spans="1:8">
      <c r="E3236" s="329"/>
      <c r="F3236" s="329"/>
      <c r="H3236" s="490" t="s">
        <v>11486</v>
      </c>
    </row>
    <row r="3237" spans="1:8">
      <c r="A3237" s="483" t="s">
        <v>11497</v>
      </c>
      <c r="C3237" s="483">
        <v>17000</v>
      </c>
      <c r="H3237" s="483" t="s">
        <v>11498</v>
      </c>
    </row>
    <row r="3238" spans="1:8">
      <c r="A3238" s="483" t="s">
        <v>11499</v>
      </c>
      <c r="E3238" s="329">
        <v>390</v>
      </c>
      <c r="F3238" s="329">
        <v>1196</v>
      </c>
      <c r="G3238" s="483" t="s">
        <v>11397</v>
      </c>
      <c r="H3238" s="483" t="s">
        <v>11500</v>
      </c>
    </row>
    <row r="3239" spans="1:8">
      <c r="A3239" s="483" t="s">
        <v>11499</v>
      </c>
      <c r="E3239" s="329">
        <v>395</v>
      </c>
      <c r="F3239" s="329">
        <v>801</v>
      </c>
      <c r="G3239" s="483" t="s">
        <v>11397</v>
      </c>
      <c r="H3239" s="483" t="s">
        <v>11500</v>
      </c>
    </row>
    <row r="3240" spans="1:8">
      <c r="A3240" s="483" t="s">
        <v>11499</v>
      </c>
      <c r="D3240" s="483">
        <v>5000</v>
      </c>
      <c r="E3240" s="329"/>
      <c r="F3240" s="329">
        <v>5801</v>
      </c>
      <c r="H3240" s="483" t="s">
        <v>11415</v>
      </c>
    </row>
    <row r="3241" spans="1:8">
      <c r="A3241" s="483" t="s">
        <v>11499</v>
      </c>
      <c r="E3241" s="329">
        <v>410</v>
      </c>
      <c r="F3241" s="329">
        <v>5391</v>
      </c>
      <c r="G3241" s="483" t="s">
        <v>11397</v>
      </c>
      <c r="H3241" s="483" t="s">
        <v>11501</v>
      </c>
    </row>
    <row r="3242" spans="1:8">
      <c r="A3242" s="483" t="s">
        <v>11499</v>
      </c>
      <c r="E3242" s="329">
        <v>405</v>
      </c>
      <c r="F3242" s="329">
        <v>4986</v>
      </c>
      <c r="G3242" s="483" t="s">
        <v>11397</v>
      </c>
      <c r="H3242" s="483" t="s">
        <v>11501</v>
      </c>
    </row>
    <row r="3243" spans="1:8">
      <c r="A3243" s="483" t="s">
        <v>11502</v>
      </c>
      <c r="C3243" s="483">
        <v>516</v>
      </c>
      <c r="F3243" s="329"/>
      <c r="H3243" s="483" t="s">
        <v>11503</v>
      </c>
    </row>
    <row r="3244" spans="1:8">
      <c r="A3244" s="483" t="s">
        <v>11502</v>
      </c>
      <c r="C3244" s="483">
        <v>41154</v>
      </c>
      <c r="H3244" s="483" t="s">
        <v>11504</v>
      </c>
    </row>
    <row r="3245" spans="1:8">
      <c r="A3245" s="483" t="s">
        <v>11502</v>
      </c>
      <c r="C3245" s="483">
        <v>43500</v>
      </c>
      <c r="D3245" s="490"/>
      <c r="H3245" s="483" t="s">
        <v>11505</v>
      </c>
    </row>
    <row r="3246" spans="1:8">
      <c r="A3246" s="483" t="s">
        <v>11502</v>
      </c>
      <c r="C3246" s="483">
        <v>29647</v>
      </c>
      <c r="H3246" s="483" t="s">
        <v>11506</v>
      </c>
    </row>
    <row r="3247" spans="1:8">
      <c r="A3247" s="483" t="s">
        <v>11507</v>
      </c>
      <c r="E3247" s="329">
        <v>390</v>
      </c>
      <c r="F3247" s="329">
        <v>4596</v>
      </c>
      <c r="G3247" s="483" t="s">
        <v>11397</v>
      </c>
      <c r="H3247" s="483" t="s">
        <v>11508</v>
      </c>
    </row>
    <row r="3248" spans="1:8">
      <c r="A3248" s="483" t="s">
        <v>11507</v>
      </c>
      <c r="E3248" s="329">
        <v>420</v>
      </c>
      <c r="F3248" s="329">
        <v>4176</v>
      </c>
      <c r="G3248" s="483" t="s">
        <v>11397</v>
      </c>
      <c r="H3248" s="483" t="s">
        <v>11508</v>
      </c>
    </row>
    <row r="3249" spans="1:9">
      <c r="A3249" s="483" t="s">
        <v>11507</v>
      </c>
      <c r="C3249" s="483">
        <v>41454</v>
      </c>
      <c r="D3249" s="490"/>
      <c r="H3249" s="483" t="s">
        <v>11509</v>
      </c>
    </row>
    <row r="3250" spans="1:9">
      <c r="A3250" s="483" t="s">
        <v>11510</v>
      </c>
      <c r="E3250" s="483">
        <v>244</v>
      </c>
      <c r="F3250" s="329">
        <v>3932</v>
      </c>
      <c r="G3250" s="483" t="s">
        <v>11369</v>
      </c>
      <c r="H3250" s="483" t="s">
        <v>11511</v>
      </c>
    </row>
    <row r="3251" spans="1:9">
      <c r="A3251" s="483" t="s">
        <v>11510</v>
      </c>
      <c r="C3251" s="483">
        <v>22824</v>
      </c>
      <c r="H3251" s="483" t="s">
        <v>11512</v>
      </c>
    </row>
    <row r="3252" spans="1:9">
      <c r="E3252" s="329"/>
      <c r="F3252" s="329"/>
      <c r="H3252" s="490" t="s">
        <v>11486</v>
      </c>
    </row>
    <row r="3253" spans="1:9">
      <c r="A3253" s="483" t="s">
        <v>11513</v>
      </c>
      <c r="E3253" s="483">
        <v>28</v>
      </c>
      <c r="F3253" s="329">
        <v>3904</v>
      </c>
      <c r="G3253" s="483" t="s">
        <v>11369</v>
      </c>
      <c r="H3253" s="483" t="s">
        <v>11514</v>
      </c>
    </row>
    <row r="3254" spans="1:9">
      <c r="A3254" s="483" t="s">
        <v>11515</v>
      </c>
      <c r="E3254" s="483">
        <v>144</v>
      </c>
      <c r="F3254" s="329">
        <v>3760</v>
      </c>
      <c r="G3254" s="483" t="s">
        <v>11369</v>
      </c>
      <c r="H3254" s="483" t="s">
        <v>11516</v>
      </c>
    </row>
    <row r="3255" spans="1:9">
      <c r="A3255" s="483" t="s">
        <v>11515</v>
      </c>
      <c r="E3255" s="329">
        <v>15</v>
      </c>
      <c r="F3255" s="329">
        <v>3745</v>
      </c>
      <c r="G3255" s="483" t="s">
        <v>11517</v>
      </c>
      <c r="H3255" s="483" t="s">
        <v>11518</v>
      </c>
    </row>
    <row r="3256" spans="1:9">
      <c r="A3256" s="483" t="s">
        <v>11515</v>
      </c>
      <c r="E3256" s="329">
        <v>459</v>
      </c>
      <c r="F3256" s="329">
        <v>3286</v>
      </c>
      <c r="G3256" s="483" t="s">
        <v>11517</v>
      </c>
      <c r="H3256" s="483" t="s">
        <v>11519</v>
      </c>
    </row>
    <row r="3257" spans="1:9">
      <c r="A3257" s="483" t="s">
        <v>11520</v>
      </c>
      <c r="E3257" s="483">
        <v>44</v>
      </c>
      <c r="F3257" s="329">
        <v>3242</v>
      </c>
      <c r="G3257" s="483" t="s">
        <v>11369</v>
      </c>
      <c r="H3257" s="483" t="s">
        <v>11521</v>
      </c>
    </row>
    <row r="3258" spans="1:9">
      <c r="A3258" s="483" t="s">
        <v>11522</v>
      </c>
      <c r="C3258" s="483">
        <v>20000</v>
      </c>
      <c r="D3258" s="490"/>
      <c r="H3258" s="483" t="s">
        <v>11509</v>
      </c>
    </row>
    <row r="3259" spans="1:9">
      <c r="E3259" s="329"/>
      <c r="F3259" s="329"/>
      <c r="H3259" s="490" t="s">
        <v>11486</v>
      </c>
    </row>
    <row r="3260" spans="1:9">
      <c r="A3260" s="483" t="s">
        <v>11523</v>
      </c>
      <c r="E3260" s="329">
        <v>1458</v>
      </c>
      <c r="F3260" s="329">
        <v>1784</v>
      </c>
      <c r="G3260" s="483" t="s">
        <v>11392</v>
      </c>
      <c r="H3260" s="483" t="s">
        <v>11524</v>
      </c>
    </row>
    <row r="3261" spans="1:9">
      <c r="A3261" s="483" t="s">
        <v>11523</v>
      </c>
      <c r="E3261" s="329">
        <v>168</v>
      </c>
      <c r="F3261" s="329">
        <v>1616</v>
      </c>
      <c r="G3261" s="329" t="s">
        <v>11429</v>
      </c>
      <c r="H3261" s="483" t="s">
        <v>11525</v>
      </c>
    </row>
    <row r="3262" spans="1:9">
      <c r="A3262" s="483" t="s">
        <v>11526</v>
      </c>
      <c r="C3262" s="483">
        <v>19994</v>
      </c>
      <c r="H3262" s="483" t="s">
        <v>11527</v>
      </c>
    </row>
    <row r="3263" spans="1:9">
      <c r="E3263" s="329"/>
      <c r="F3263" s="329"/>
      <c r="H3263" s="490" t="s">
        <v>11486</v>
      </c>
    </row>
    <row r="3264" spans="1:9">
      <c r="A3264" s="483" t="s">
        <v>11528</v>
      </c>
      <c r="C3264" s="483">
        <v>17000</v>
      </c>
      <c r="H3264" s="483" t="s">
        <v>11529</v>
      </c>
      <c r="I3264" s="483" t="s">
        <v>11530</v>
      </c>
    </row>
    <row r="3265" spans="1:8">
      <c r="A3265" s="483" t="s">
        <v>11531</v>
      </c>
      <c r="C3265" s="483">
        <v>39800</v>
      </c>
      <c r="D3265" s="490"/>
      <c r="H3265" s="483" t="s">
        <v>11505</v>
      </c>
    </row>
    <row r="3266" spans="1:8">
      <c r="A3266" s="483" t="s">
        <v>11531</v>
      </c>
      <c r="C3266" s="483">
        <v>29647</v>
      </c>
      <c r="H3266" s="483" t="s">
        <v>11532</v>
      </c>
    </row>
    <row r="3267" spans="1:8">
      <c r="A3267" s="483" t="s">
        <v>11533</v>
      </c>
      <c r="C3267" s="483">
        <v>18907</v>
      </c>
      <c r="H3267" s="483" t="s">
        <v>11534</v>
      </c>
    </row>
    <row r="3268" spans="1:8">
      <c r="A3268" s="483" t="s">
        <v>11533</v>
      </c>
      <c r="C3268" s="483">
        <v>50000</v>
      </c>
      <c r="D3268" s="490"/>
      <c r="H3268" s="483" t="s">
        <v>11535</v>
      </c>
    </row>
    <row r="3269" spans="1:8">
      <c r="A3269" s="483" t="s">
        <v>11536</v>
      </c>
      <c r="C3269" s="483">
        <v>61454</v>
      </c>
      <c r="D3269" s="490"/>
      <c r="H3269" s="483" t="s">
        <v>11537</v>
      </c>
    </row>
    <row r="3270" spans="1:8">
      <c r="A3270" s="483" t="s">
        <v>11538</v>
      </c>
      <c r="E3270" s="329">
        <v>110</v>
      </c>
      <c r="F3270" s="329">
        <v>1506</v>
      </c>
      <c r="G3270" s="483" t="s">
        <v>11385</v>
      </c>
      <c r="H3270" s="483" t="s">
        <v>11386</v>
      </c>
    </row>
    <row r="3271" spans="1:8">
      <c r="A3271" s="483" t="s">
        <v>11539</v>
      </c>
      <c r="E3271" s="329">
        <v>1458</v>
      </c>
      <c r="F3271" s="329">
        <v>48</v>
      </c>
      <c r="G3271" s="483" t="s">
        <v>11392</v>
      </c>
      <c r="H3271" s="483" t="s">
        <v>11540</v>
      </c>
    </row>
    <row r="3272" spans="1:8">
      <c r="A3272" s="483" t="s">
        <v>11541</v>
      </c>
      <c r="E3272" s="329">
        <v>18</v>
      </c>
      <c r="F3272" s="329">
        <v>30</v>
      </c>
      <c r="G3272" s="483" t="s">
        <v>11380</v>
      </c>
      <c r="H3272" s="483" t="s">
        <v>11542</v>
      </c>
    </row>
    <row r="3273" spans="1:8">
      <c r="A3273" s="483" t="s">
        <v>11543</v>
      </c>
      <c r="D3273" s="483">
        <v>5000</v>
      </c>
      <c r="E3273" s="329"/>
      <c r="F3273" s="329">
        <v>5030</v>
      </c>
      <c r="H3273" s="483" t="s">
        <v>11415</v>
      </c>
    </row>
    <row r="3274" spans="1:8">
      <c r="A3274" s="483" t="s">
        <v>11543</v>
      </c>
      <c r="E3274" s="483">
        <v>324</v>
      </c>
      <c r="F3274" s="329">
        <v>4706</v>
      </c>
      <c r="G3274" s="483" t="s">
        <v>11369</v>
      </c>
      <c r="H3274" s="483" t="s">
        <v>11544</v>
      </c>
    </row>
    <row r="3275" spans="1:8">
      <c r="E3275" s="329"/>
      <c r="F3275" s="329"/>
      <c r="H3275" s="490" t="s">
        <v>11486</v>
      </c>
    </row>
    <row r="3276" spans="1:8">
      <c r="A3276" s="483" t="s">
        <v>11545</v>
      </c>
      <c r="C3276" s="483">
        <v>20000</v>
      </c>
      <c r="H3276" s="483" t="s">
        <v>11546</v>
      </c>
    </row>
    <row r="3277" spans="1:8">
      <c r="A3277" s="483" t="s">
        <v>11547</v>
      </c>
      <c r="C3277" s="483">
        <v>7500</v>
      </c>
      <c r="D3277" s="490"/>
      <c r="H3277" s="483" t="s">
        <v>11548</v>
      </c>
    </row>
    <row r="3278" spans="1:8">
      <c r="A3278" s="483" t="s">
        <v>11547</v>
      </c>
      <c r="C3278" s="483">
        <v>29647</v>
      </c>
      <c r="H3278" s="483" t="s">
        <v>11549</v>
      </c>
    </row>
    <row r="3279" spans="1:8">
      <c r="A3279" s="483" t="s">
        <v>11550</v>
      </c>
      <c r="C3279" s="483">
        <v>8137</v>
      </c>
      <c r="H3279" s="483" t="s">
        <v>11534</v>
      </c>
    </row>
    <row r="3280" spans="1:8">
      <c r="A3280" s="483" t="s">
        <v>11551</v>
      </c>
      <c r="C3280" s="483">
        <v>10670</v>
      </c>
      <c r="H3280" s="483" t="s">
        <v>11552</v>
      </c>
    </row>
    <row r="3281" spans="1:8">
      <c r="A3281" s="483" t="s">
        <v>11553</v>
      </c>
      <c r="C3281" s="483">
        <v>60000</v>
      </c>
      <c r="D3281" s="490"/>
      <c r="H3281" s="483" t="s">
        <v>11535</v>
      </c>
    </row>
    <row r="3282" spans="1:8">
      <c r="A3282" s="483" t="s">
        <v>11554</v>
      </c>
      <c r="E3282" s="483">
        <v>28</v>
      </c>
      <c r="F3282" s="329">
        <v>4678</v>
      </c>
      <c r="G3282" s="483" t="s">
        <v>11369</v>
      </c>
      <c r="H3282" s="483" t="s">
        <v>11555</v>
      </c>
    </row>
    <row r="3283" spans="1:8">
      <c r="A3283" s="483" t="s">
        <v>11556</v>
      </c>
      <c r="E3283" s="329">
        <v>105</v>
      </c>
      <c r="F3283" s="329">
        <v>4573</v>
      </c>
      <c r="G3283" s="483" t="s">
        <v>11380</v>
      </c>
      <c r="H3283" s="483" t="s">
        <v>11557</v>
      </c>
    </row>
    <row r="3284" spans="1:8" ht="231">
      <c r="A3284" s="483" t="s">
        <v>11558</v>
      </c>
      <c r="C3284" s="483">
        <v>104030</v>
      </c>
      <c r="H3284" s="489" t="s">
        <v>11559</v>
      </c>
    </row>
    <row r="3285" spans="1:8">
      <c r="A3285" s="483" t="s">
        <v>11558</v>
      </c>
      <c r="C3285" s="483">
        <v>31454</v>
      </c>
      <c r="D3285" s="490" t="s">
        <v>11560</v>
      </c>
      <c r="H3285" s="483" t="s">
        <v>11561</v>
      </c>
    </row>
    <row r="3286" spans="1:8">
      <c r="A3286" s="483" t="s">
        <v>11558</v>
      </c>
      <c r="E3286" s="329">
        <v>178</v>
      </c>
      <c r="F3286" s="329">
        <v>4395</v>
      </c>
      <c r="G3286" s="329" t="s">
        <v>11429</v>
      </c>
      <c r="H3286" s="483" t="s">
        <v>11562</v>
      </c>
    </row>
    <row r="3287" spans="1:8">
      <c r="A3287" s="483" t="s">
        <v>11558</v>
      </c>
      <c r="E3287" s="329">
        <v>1458</v>
      </c>
      <c r="F3287" s="329">
        <v>2937</v>
      </c>
      <c r="G3287" s="483" t="s">
        <v>11392</v>
      </c>
      <c r="H3287" s="483" t="s">
        <v>11563</v>
      </c>
    </row>
    <row r="3288" spans="1:8">
      <c r="E3288" s="329"/>
      <c r="F3288" s="329"/>
      <c r="H3288" s="490" t="s">
        <v>11486</v>
      </c>
    </row>
    <row r="3289" spans="1:8">
      <c r="A3289" s="483" t="s">
        <v>11564</v>
      </c>
      <c r="C3289" s="490">
        <v>20030</v>
      </c>
      <c r="H3289" s="483" t="s">
        <v>11565</v>
      </c>
    </row>
    <row r="3290" spans="1:8">
      <c r="A3290" s="483" t="s">
        <v>11566</v>
      </c>
      <c r="E3290" s="329">
        <v>50</v>
      </c>
      <c r="F3290" s="329">
        <v>2887</v>
      </c>
      <c r="G3290" s="487"/>
      <c r="H3290" s="483" t="s">
        <v>11567</v>
      </c>
    </row>
    <row r="3291" spans="1:8">
      <c r="A3291" s="483" t="s">
        <v>11566</v>
      </c>
      <c r="C3291" s="483">
        <v>29647</v>
      </c>
      <c r="H3291" s="483" t="s">
        <v>11568</v>
      </c>
    </row>
    <row r="3292" spans="1:8">
      <c r="A3292" s="483" t="s">
        <v>11566</v>
      </c>
      <c r="C3292" s="483">
        <v>30000</v>
      </c>
      <c r="D3292" s="490"/>
      <c r="H3292" s="483" t="s">
        <v>11569</v>
      </c>
    </row>
    <row r="3293" spans="1:8" ht="148.5">
      <c r="A3293" s="483" t="s">
        <v>11566</v>
      </c>
      <c r="C3293" s="483">
        <v>114521</v>
      </c>
      <c r="H3293" s="489" t="s">
        <v>11570</v>
      </c>
    </row>
    <row r="3294" spans="1:8">
      <c r="A3294" s="483" t="s">
        <v>11566</v>
      </c>
      <c r="E3294" s="483">
        <v>36</v>
      </c>
      <c r="F3294" s="329">
        <v>2851</v>
      </c>
      <c r="G3294" s="483" t="s">
        <v>11369</v>
      </c>
      <c r="H3294" s="483" t="s">
        <v>11571</v>
      </c>
    </row>
    <row r="3295" spans="1:8">
      <c r="A3295" s="483" t="s">
        <v>11566</v>
      </c>
      <c r="C3295" s="483">
        <v>29647</v>
      </c>
      <c r="H3295" s="483" t="s">
        <v>11568</v>
      </c>
    </row>
    <row r="3296" spans="1:8">
      <c r="A3296" s="483" t="s">
        <v>11566</v>
      </c>
      <c r="C3296" s="483">
        <v>61454</v>
      </c>
      <c r="D3296" s="490"/>
      <c r="H3296" s="483" t="s">
        <v>11572</v>
      </c>
    </row>
    <row r="3297" spans="1:11">
      <c r="A3297" s="483" t="s">
        <v>11566</v>
      </c>
      <c r="C3297" s="483">
        <v>3832</v>
      </c>
      <c r="D3297" s="490"/>
      <c r="H3297" s="483" t="s">
        <v>11573</v>
      </c>
    </row>
    <row r="3298" spans="1:11">
      <c r="A3298" s="483" t="s">
        <v>11574</v>
      </c>
      <c r="C3298" s="483">
        <v>44648</v>
      </c>
      <c r="H3298" s="483" t="s">
        <v>11575</v>
      </c>
    </row>
    <row r="3299" spans="1:11">
      <c r="A3299" s="483" t="s">
        <v>11576</v>
      </c>
      <c r="E3299" s="329">
        <v>250</v>
      </c>
      <c r="F3299" s="329">
        <v>2601</v>
      </c>
      <c r="G3299" s="483" t="s">
        <v>11397</v>
      </c>
      <c r="H3299" s="483" t="s">
        <v>11577</v>
      </c>
    </row>
    <row r="3300" spans="1:11">
      <c r="A3300" s="483" t="s">
        <v>11576</v>
      </c>
      <c r="E3300" s="329">
        <v>280</v>
      </c>
      <c r="F3300" s="329">
        <v>2321</v>
      </c>
      <c r="G3300" s="483" t="s">
        <v>11397</v>
      </c>
      <c r="H3300" s="483" t="s">
        <v>11577</v>
      </c>
    </row>
    <row r="3301" spans="1:11">
      <c r="A3301" s="483" t="s">
        <v>11578</v>
      </c>
      <c r="E3301" s="483">
        <v>84</v>
      </c>
      <c r="F3301" s="329">
        <v>2237</v>
      </c>
      <c r="G3301" s="483" t="s">
        <v>11369</v>
      </c>
      <c r="H3301" s="483" t="s">
        <v>11579</v>
      </c>
    </row>
    <row r="3302" spans="1:11">
      <c r="E3302" s="329"/>
      <c r="F3302" s="329"/>
      <c r="H3302" s="490" t="s">
        <v>11486</v>
      </c>
    </row>
    <row r="3303" spans="1:11">
      <c r="A3303" s="483" t="s">
        <v>11580</v>
      </c>
      <c r="E3303" s="329">
        <v>200</v>
      </c>
      <c r="F3303" s="329">
        <v>2037</v>
      </c>
      <c r="G3303" s="483" t="s">
        <v>11397</v>
      </c>
      <c r="H3303" s="483" t="s">
        <v>11581</v>
      </c>
    </row>
    <row r="3304" spans="1:11">
      <c r="A3304" s="483" t="s">
        <v>11580</v>
      </c>
      <c r="E3304" s="329">
        <v>200</v>
      </c>
      <c r="F3304" s="329">
        <v>1837</v>
      </c>
      <c r="G3304" s="483" t="s">
        <v>11397</v>
      </c>
      <c r="H3304" s="483" t="s">
        <v>11581</v>
      </c>
    </row>
    <row r="3305" spans="1:11">
      <c r="A3305" s="483" t="s">
        <v>11582</v>
      </c>
      <c r="E3305" s="329">
        <v>235</v>
      </c>
      <c r="F3305" s="329">
        <v>1602</v>
      </c>
      <c r="G3305" s="483" t="s">
        <v>11397</v>
      </c>
      <c r="H3305" s="483" t="s">
        <v>11583</v>
      </c>
    </row>
    <row r="3306" spans="1:11">
      <c r="A3306" s="483" t="s">
        <v>11582</v>
      </c>
      <c r="E3306" s="329">
        <v>240</v>
      </c>
      <c r="F3306" s="329">
        <v>1362</v>
      </c>
      <c r="G3306" s="483" t="s">
        <v>11397</v>
      </c>
      <c r="H3306" s="483" t="s">
        <v>11583</v>
      </c>
    </row>
    <row r="3307" spans="1:11">
      <c r="A3307" s="483" t="s">
        <v>11582</v>
      </c>
      <c r="D3307" s="483">
        <v>2900</v>
      </c>
      <c r="E3307" s="329"/>
      <c r="F3307" s="329">
        <v>4262</v>
      </c>
      <c r="H3307" s="483" t="s">
        <v>11584</v>
      </c>
    </row>
    <row r="3308" spans="1:11">
      <c r="A3308" s="483" t="s">
        <v>11582</v>
      </c>
      <c r="E3308" s="329">
        <v>255</v>
      </c>
      <c r="F3308" s="329">
        <v>4007</v>
      </c>
      <c r="G3308" s="483" t="s">
        <v>11380</v>
      </c>
      <c r="H3308" s="483" t="s">
        <v>11585</v>
      </c>
    </row>
    <row r="3309" spans="1:11">
      <c r="A3309" s="483" t="s">
        <v>11586</v>
      </c>
      <c r="E3309" s="329">
        <v>18</v>
      </c>
      <c r="F3309" s="329">
        <v>3989</v>
      </c>
      <c r="G3309" s="483" t="s">
        <v>11380</v>
      </c>
      <c r="H3309" s="483" t="s">
        <v>11587</v>
      </c>
    </row>
    <row r="3310" spans="1:11">
      <c r="A3310" s="483" t="s">
        <v>11588</v>
      </c>
      <c r="D3310" s="483">
        <v>5000</v>
      </c>
      <c r="E3310" s="329"/>
      <c r="F3310" s="329">
        <v>8989</v>
      </c>
      <c r="H3310" s="483" t="s">
        <v>11415</v>
      </c>
    </row>
    <row r="3311" spans="1:11">
      <c r="A3311" s="483" t="s">
        <v>11588</v>
      </c>
      <c r="E3311" s="329">
        <v>1458</v>
      </c>
      <c r="F3311" s="329">
        <v>7531</v>
      </c>
      <c r="G3311" s="483" t="s">
        <v>11392</v>
      </c>
      <c r="H3311" s="483" t="s">
        <v>11589</v>
      </c>
    </row>
    <row r="3312" spans="1:11">
      <c r="A3312" s="483" t="s">
        <v>11590</v>
      </c>
      <c r="C3312" s="483">
        <v>20000</v>
      </c>
      <c r="H3312" s="483" t="s">
        <v>11591</v>
      </c>
      <c r="K3312" s="483" t="s">
        <v>11592</v>
      </c>
    </row>
    <row r="3313" spans="1:8">
      <c r="A3313" s="483" t="s">
        <v>11593</v>
      </c>
      <c r="E3313" s="329">
        <v>70</v>
      </c>
      <c r="F3313" s="329">
        <v>7461</v>
      </c>
      <c r="G3313" s="483" t="s">
        <v>11397</v>
      </c>
      <c r="H3313" s="483" t="s">
        <v>11594</v>
      </c>
    </row>
    <row r="3314" spans="1:8">
      <c r="A3314" s="483" t="s">
        <v>11593</v>
      </c>
      <c r="E3314" s="329">
        <v>70</v>
      </c>
      <c r="F3314" s="329">
        <v>7391</v>
      </c>
      <c r="G3314" s="483" t="s">
        <v>11397</v>
      </c>
      <c r="H3314" s="483" t="s">
        <v>11594</v>
      </c>
    </row>
    <row r="3315" spans="1:8">
      <c r="A3315" s="483" t="s">
        <v>11593</v>
      </c>
      <c r="E3315" s="329">
        <v>195</v>
      </c>
      <c r="F3315" s="329">
        <v>7196</v>
      </c>
      <c r="G3315" s="483" t="s">
        <v>11397</v>
      </c>
      <c r="H3315" s="483" t="s">
        <v>11595</v>
      </c>
    </row>
    <row r="3316" spans="1:8">
      <c r="A3316" s="483" t="s">
        <v>11593</v>
      </c>
      <c r="E3316" s="329">
        <v>190</v>
      </c>
      <c r="F3316" s="329">
        <v>7006</v>
      </c>
      <c r="G3316" s="483" t="s">
        <v>11397</v>
      </c>
      <c r="H3316" s="483" t="s">
        <v>11595</v>
      </c>
    </row>
    <row r="3317" spans="1:8">
      <c r="A3317" s="483" t="s">
        <v>11596</v>
      </c>
      <c r="C3317" s="483">
        <v>16800</v>
      </c>
      <c r="H3317" s="656" t="s">
        <v>11597</v>
      </c>
    </row>
    <row r="3318" spans="1:8">
      <c r="A3318" s="483" t="s">
        <v>11598</v>
      </c>
      <c r="C3318" s="483">
        <v>29647</v>
      </c>
      <c r="H3318" s="483" t="s">
        <v>11599</v>
      </c>
    </row>
    <row r="3319" spans="1:8">
      <c r="A3319" s="483" t="s">
        <v>11598</v>
      </c>
      <c r="C3319" s="483">
        <v>61454</v>
      </c>
      <c r="D3319" s="490"/>
      <c r="H3319" s="483" t="s">
        <v>11600</v>
      </c>
    </row>
    <row r="3320" spans="1:8">
      <c r="A3320" s="483" t="s">
        <v>11598</v>
      </c>
      <c r="C3320" s="483">
        <v>18000</v>
      </c>
      <c r="D3320" s="490"/>
      <c r="H3320" s="483" t="s">
        <v>11601</v>
      </c>
    </row>
    <row r="3321" spans="1:8">
      <c r="A3321" s="483" t="s">
        <v>11602</v>
      </c>
      <c r="C3321" s="483">
        <v>34335</v>
      </c>
      <c r="H3321" s="483" t="s">
        <v>11603</v>
      </c>
    </row>
    <row r="3322" spans="1:8">
      <c r="E3322" s="329"/>
      <c r="F3322" s="329"/>
      <c r="H3322" s="490" t="s">
        <v>11486</v>
      </c>
    </row>
    <row r="3323" spans="1:8">
      <c r="A3323" s="483" t="s">
        <v>11604</v>
      </c>
      <c r="C3323" s="329">
        <v>15000</v>
      </c>
      <c r="D3323" s="490"/>
      <c r="E3323" s="490"/>
      <c r="H3323" s="329" t="s">
        <v>11605</v>
      </c>
    </row>
    <row r="3324" spans="1:8">
      <c r="A3324" s="483" t="s">
        <v>11604</v>
      </c>
      <c r="E3324" s="329">
        <v>100</v>
      </c>
      <c r="F3324" s="329">
        <v>6906</v>
      </c>
      <c r="G3324" s="483" t="s">
        <v>11380</v>
      </c>
      <c r="H3324" s="483" t="s">
        <v>11606</v>
      </c>
    </row>
    <row r="3325" spans="1:8">
      <c r="A3325" s="483" t="s">
        <v>11607</v>
      </c>
      <c r="E3325" s="329">
        <v>365</v>
      </c>
      <c r="F3325" s="329">
        <v>6541</v>
      </c>
      <c r="G3325" s="483" t="s">
        <v>11397</v>
      </c>
      <c r="H3325" s="483" t="s">
        <v>11608</v>
      </c>
    </row>
    <row r="3326" spans="1:8">
      <c r="A3326" s="483" t="s">
        <v>11607</v>
      </c>
      <c r="E3326" s="329">
        <v>110</v>
      </c>
      <c r="F3326" s="329">
        <v>6431</v>
      </c>
      <c r="G3326" s="483" t="s">
        <v>11397</v>
      </c>
      <c r="H3326" s="483" t="s">
        <v>11608</v>
      </c>
    </row>
    <row r="3327" spans="1:8">
      <c r="A3327" s="483" t="s">
        <v>11609</v>
      </c>
      <c r="E3327" s="483">
        <v>60</v>
      </c>
      <c r="F3327" s="329">
        <v>6371</v>
      </c>
      <c r="G3327" s="483" t="s">
        <v>11369</v>
      </c>
      <c r="H3327" s="483" t="s">
        <v>11610</v>
      </c>
    </row>
    <row r="3328" spans="1:8" ht="49.5">
      <c r="A3328" s="483" t="s">
        <v>11611</v>
      </c>
      <c r="E3328" s="483">
        <v>1800</v>
      </c>
      <c r="F3328" s="329">
        <v>4571</v>
      </c>
      <c r="G3328" s="657"/>
      <c r="H3328" s="489" t="s">
        <v>11612</v>
      </c>
    </row>
    <row r="3329" spans="1:11">
      <c r="A3329" s="483" t="s">
        <v>11613</v>
      </c>
      <c r="E3329" s="329">
        <v>1458</v>
      </c>
      <c r="F3329" s="329">
        <v>3113</v>
      </c>
      <c r="G3329" s="483" t="s">
        <v>11392</v>
      </c>
      <c r="H3329" s="483" t="s">
        <v>11614</v>
      </c>
    </row>
    <row r="3330" spans="1:11">
      <c r="A3330" s="483" t="s">
        <v>11615</v>
      </c>
      <c r="C3330" s="483">
        <v>20000</v>
      </c>
      <c r="H3330" s="483" t="s">
        <v>11616</v>
      </c>
      <c r="K3330" s="483" t="s">
        <v>11592</v>
      </c>
    </row>
    <row r="3331" spans="1:11">
      <c r="A3331" s="483" t="s">
        <v>11615</v>
      </c>
      <c r="E3331" s="329">
        <v>189</v>
      </c>
      <c r="F3331" s="329">
        <v>2924</v>
      </c>
      <c r="G3331" s="329" t="s">
        <v>11429</v>
      </c>
      <c r="H3331" s="483" t="s">
        <v>11617</v>
      </c>
    </row>
    <row r="3332" spans="1:11">
      <c r="A3332" s="483" t="s">
        <v>11615</v>
      </c>
      <c r="C3332" s="483">
        <v>29647</v>
      </c>
      <c r="H3332" s="483" t="s">
        <v>11618</v>
      </c>
    </row>
    <row r="3333" spans="1:11">
      <c r="A3333" s="483" t="s">
        <v>11615</v>
      </c>
      <c r="C3333" s="483">
        <v>12000</v>
      </c>
      <c r="D3333" s="490"/>
      <c r="H3333" s="483" t="s">
        <v>11619</v>
      </c>
    </row>
    <row r="3334" spans="1:11">
      <c r="A3334" s="483" t="s">
        <v>11620</v>
      </c>
      <c r="C3334" s="483">
        <v>15090</v>
      </c>
      <c r="H3334" s="483" t="s">
        <v>11621</v>
      </c>
    </row>
    <row r="3335" spans="1:11">
      <c r="A3335" s="483" t="s">
        <v>11620</v>
      </c>
      <c r="C3335" s="483">
        <v>61454</v>
      </c>
      <c r="D3335" s="490"/>
      <c r="H3335" s="483" t="s">
        <v>11622</v>
      </c>
    </row>
    <row r="3336" spans="1:11">
      <c r="A3336" s="483" t="s">
        <v>11623</v>
      </c>
      <c r="E3336" s="483">
        <v>228</v>
      </c>
      <c r="F3336" s="329">
        <v>2696</v>
      </c>
      <c r="G3336" s="483" t="s">
        <v>11369</v>
      </c>
      <c r="H3336" s="483" t="s">
        <v>11624</v>
      </c>
    </row>
    <row r="3337" spans="1:11">
      <c r="A3337" s="483" t="s">
        <v>11623</v>
      </c>
      <c r="E3337" s="483">
        <v>360</v>
      </c>
      <c r="F3337" s="329">
        <v>2336</v>
      </c>
      <c r="G3337" s="483" t="s">
        <v>11369</v>
      </c>
      <c r="H3337" s="483" t="s">
        <v>11625</v>
      </c>
    </row>
    <row r="3338" spans="1:11">
      <c r="A3338" s="483" t="s">
        <v>11626</v>
      </c>
      <c r="E3338" s="483">
        <v>28</v>
      </c>
      <c r="F3338" s="329">
        <v>2308</v>
      </c>
      <c r="G3338" s="483" t="s">
        <v>11369</v>
      </c>
      <c r="H3338" s="483" t="s">
        <v>11627</v>
      </c>
    </row>
    <row r="3339" spans="1:11">
      <c r="A3339" s="483" t="s">
        <v>11626</v>
      </c>
      <c r="E3339" s="483">
        <v>44</v>
      </c>
      <c r="F3339" s="329">
        <v>2264</v>
      </c>
      <c r="G3339" s="483" t="s">
        <v>11369</v>
      </c>
      <c r="H3339" s="483" t="s">
        <v>11628</v>
      </c>
    </row>
    <row r="3340" spans="1:11">
      <c r="A3340" s="483" t="s">
        <v>11626</v>
      </c>
      <c r="E3340" s="329">
        <v>120</v>
      </c>
      <c r="F3340" s="329">
        <v>2144</v>
      </c>
      <c r="G3340" s="483" t="s">
        <v>11517</v>
      </c>
      <c r="H3340" s="483" t="s">
        <v>11629</v>
      </c>
    </row>
    <row r="3341" spans="1:11">
      <c r="A3341" s="483" t="s">
        <v>11630</v>
      </c>
      <c r="E3341" s="483">
        <v>44</v>
      </c>
      <c r="F3341" s="329">
        <v>2100</v>
      </c>
      <c r="G3341" s="483" t="s">
        <v>11369</v>
      </c>
      <c r="H3341" s="483" t="s">
        <v>11631</v>
      </c>
    </row>
    <row r="3342" spans="1:11">
      <c r="A3342" s="483" t="s">
        <v>11632</v>
      </c>
      <c r="E3342" s="483">
        <v>125</v>
      </c>
      <c r="F3342" s="329">
        <v>1975</v>
      </c>
      <c r="G3342" s="483" t="s">
        <v>11385</v>
      </c>
      <c r="H3342" s="483" t="s">
        <v>11633</v>
      </c>
    </row>
    <row r="3343" spans="1:11">
      <c r="E3343" s="329"/>
      <c r="F3343" s="329"/>
      <c r="H3343" s="490" t="s">
        <v>11486</v>
      </c>
    </row>
    <row r="3344" spans="1:11">
      <c r="A3344" s="483" t="s">
        <v>11634</v>
      </c>
      <c r="E3344" s="329">
        <v>1458</v>
      </c>
      <c r="F3344" s="329">
        <v>517</v>
      </c>
      <c r="G3344" s="483" t="s">
        <v>11392</v>
      </c>
      <c r="H3344" s="483" t="s">
        <v>11635</v>
      </c>
    </row>
    <row r="3345" spans="1:11">
      <c r="A3345" s="483" t="s">
        <v>11634</v>
      </c>
      <c r="E3345" s="329">
        <v>18</v>
      </c>
      <c r="F3345" s="329">
        <v>499</v>
      </c>
      <c r="G3345" s="483" t="s">
        <v>11380</v>
      </c>
      <c r="H3345" s="483" t="s">
        <v>11636</v>
      </c>
    </row>
    <row r="3346" spans="1:11">
      <c r="A3346" s="483" t="s">
        <v>11634</v>
      </c>
      <c r="E3346" s="483">
        <v>32</v>
      </c>
      <c r="F3346" s="329">
        <v>467</v>
      </c>
      <c r="G3346" s="483" t="s">
        <v>11397</v>
      </c>
      <c r="H3346" s="483" t="s">
        <v>11398</v>
      </c>
    </row>
    <row r="3347" spans="1:11">
      <c r="A3347" s="483" t="s">
        <v>11637</v>
      </c>
      <c r="C3347" s="483">
        <v>20000</v>
      </c>
      <c r="H3347" s="483" t="s">
        <v>11638</v>
      </c>
      <c r="K3347" s="483" t="s">
        <v>11592</v>
      </c>
    </row>
    <row r="3348" spans="1:11">
      <c r="A3348" s="483" t="s">
        <v>11639</v>
      </c>
      <c r="C3348" s="483">
        <v>29647</v>
      </c>
      <c r="H3348" s="483" t="s">
        <v>11640</v>
      </c>
    </row>
    <row r="3349" spans="1:11">
      <c r="A3349" s="483" t="s">
        <v>11639</v>
      </c>
      <c r="C3349" s="483">
        <v>61454</v>
      </c>
      <c r="D3349" s="490"/>
      <c r="H3349" s="483" t="s">
        <v>11641</v>
      </c>
    </row>
    <row r="3350" spans="1:11">
      <c r="A3350" s="483" t="s">
        <v>11639</v>
      </c>
      <c r="E3350" s="483">
        <v>100</v>
      </c>
      <c r="F3350" s="329">
        <v>367</v>
      </c>
      <c r="G3350" s="483" t="s">
        <v>11369</v>
      </c>
      <c r="H3350" s="483" t="s">
        <v>11642</v>
      </c>
    </row>
    <row r="3351" spans="1:11">
      <c r="A3351" s="483" t="s">
        <v>11643</v>
      </c>
      <c r="C3351" s="483">
        <v>400</v>
      </c>
      <c r="H3351" s="483" t="s">
        <v>11644</v>
      </c>
    </row>
    <row r="3352" spans="1:11">
      <c r="A3352" s="483" t="s">
        <v>11645</v>
      </c>
      <c r="C3352" s="483">
        <v>17387</v>
      </c>
      <c r="H3352" s="483" t="s">
        <v>11646</v>
      </c>
    </row>
    <row r="3353" spans="1:11">
      <c r="A3353" s="483" t="s">
        <v>11647</v>
      </c>
      <c r="C3353" s="329">
        <v>25000</v>
      </c>
      <c r="D3353" s="490"/>
      <c r="E3353" s="490"/>
      <c r="H3353" s="329" t="s">
        <v>11648</v>
      </c>
    </row>
    <row r="3354" spans="1:11">
      <c r="A3354" s="483" t="s">
        <v>11649</v>
      </c>
      <c r="D3354" s="483">
        <v>5000</v>
      </c>
      <c r="E3354" s="329"/>
      <c r="F3354" s="329">
        <v>5367</v>
      </c>
      <c r="H3354" s="483" t="s">
        <v>11415</v>
      </c>
    </row>
    <row r="3355" spans="1:11">
      <c r="A3355" s="483" t="s">
        <v>11649</v>
      </c>
      <c r="E3355" s="329">
        <v>130</v>
      </c>
      <c r="F3355" s="329">
        <v>5237</v>
      </c>
      <c r="G3355" s="483" t="s">
        <v>11397</v>
      </c>
      <c r="H3355" s="483" t="s">
        <v>11650</v>
      </c>
    </row>
    <row r="3356" spans="1:11">
      <c r="A3356" s="483" t="s">
        <v>11649</v>
      </c>
      <c r="E3356" s="329">
        <v>115</v>
      </c>
      <c r="F3356" s="329">
        <v>5122</v>
      </c>
      <c r="G3356" s="483" t="s">
        <v>11397</v>
      </c>
      <c r="H3356" s="483" t="s">
        <v>11650</v>
      </c>
    </row>
    <row r="3357" spans="1:11">
      <c r="A3357" s="483" t="s">
        <v>11651</v>
      </c>
      <c r="E3357" s="329">
        <v>120</v>
      </c>
      <c r="F3357" s="329">
        <v>5002</v>
      </c>
      <c r="G3357" s="483" t="s">
        <v>11397</v>
      </c>
      <c r="H3357" s="483" t="s">
        <v>11650</v>
      </c>
    </row>
    <row r="3358" spans="1:11">
      <c r="A3358" s="483" t="s">
        <v>11651</v>
      </c>
      <c r="E3358" s="329">
        <v>16</v>
      </c>
      <c r="F3358" s="329">
        <v>4986</v>
      </c>
      <c r="G3358" s="483" t="s">
        <v>11397</v>
      </c>
      <c r="H3358" s="483" t="s">
        <v>11650</v>
      </c>
    </row>
    <row r="3359" spans="1:11" ht="181.15" customHeight="1">
      <c r="A3359" s="483" t="s">
        <v>11652</v>
      </c>
      <c r="C3359" s="658">
        <v>92120</v>
      </c>
      <c r="E3359" s="329"/>
      <c r="F3359" s="329"/>
      <c r="H3359" s="489" t="s">
        <v>11653</v>
      </c>
    </row>
    <row r="3360" spans="1:11">
      <c r="A3360" s="483" t="s">
        <v>11654</v>
      </c>
      <c r="E3360" s="329">
        <v>1458</v>
      </c>
      <c r="F3360" s="329">
        <v>3528</v>
      </c>
      <c r="G3360" s="483" t="s">
        <v>11392</v>
      </c>
      <c r="H3360" s="483" t="s">
        <v>11655</v>
      </c>
    </row>
    <row r="3361" spans="1:11">
      <c r="A3361" s="483" t="s">
        <v>11656</v>
      </c>
      <c r="E3361" s="329">
        <v>87</v>
      </c>
      <c r="F3361" s="329">
        <v>3441</v>
      </c>
      <c r="G3361" s="483" t="s">
        <v>11517</v>
      </c>
      <c r="H3361" s="483" t="s">
        <v>11657</v>
      </c>
    </row>
    <row r="3362" spans="1:11">
      <c r="A3362" s="483" t="s">
        <v>11658</v>
      </c>
      <c r="C3362" s="483">
        <v>20000</v>
      </c>
      <c r="H3362" s="483" t="s">
        <v>11659</v>
      </c>
      <c r="K3362" s="483" t="s">
        <v>11592</v>
      </c>
    </row>
    <row r="3363" spans="1:11">
      <c r="A3363" s="483" t="s">
        <v>11660</v>
      </c>
      <c r="E3363" s="329">
        <v>168</v>
      </c>
      <c r="F3363" s="329">
        <v>3273</v>
      </c>
      <c r="G3363" s="329" t="s">
        <v>11429</v>
      </c>
      <c r="H3363" s="483" t="s">
        <v>11661</v>
      </c>
    </row>
    <row r="3364" spans="1:11">
      <c r="A3364" s="483" t="s">
        <v>11662</v>
      </c>
      <c r="C3364" s="483">
        <v>29647</v>
      </c>
      <c r="H3364" s="483" t="s">
        <v>11663</v>
      </c>
    </row>
    <row r="3365" spans="1:11">
      <c r="A3365" s="483" t="s">
        <v>11662</v>
      </c>
      <c r="C3365" s="483">
        <v>61454</v>
      </c>
      <c r="D3365" s="490"/>
      <c r="H3365" s="483" t="s">
        <v>11664</v>
      </c>
    </row>
    <row r="3366" spans="1:11">
      <c r="A3366" s="483" t="s">
        <v>11662</v>
      </c>
      <c r="C3366" s="483">
        <v>12000</v>
      </c>
      <c r="D3366" s="490"/>
      <c r="H3366" s="483" t="s">
        <v>11665</v>
      </c>
    </row>
    <row r="3367" spans="1:11">
      <c r="A3367" s="483" t="s">
        <v>11666</v>
      </c>
      <c r="C3367" s="483">
        <v>9375</v>
      </c>
      <c r="H3367" s="483" t="s">
        <v>11667</v>
      </c>
    </row>
    <row r="3368" spans="1:11">
      <c r="A3368" s="483" t="s">
        <v>11668</v>
      </c>
      <c r="E3368" s="329">
        <v>208</v>
      </c>
      <c r="F3368" s="329">
        <v>3065</v>
      </c>
      <c r="G3368" s="483" t="s">
        <v>11380</v>
      </c>
      <c r="H3368" s="483" t="s">
        <v>11669</v>
      </c>
    </row>
    <row r="3369" spans="1:11">
      <c r="A3369" s="483" t="s">
        <v>11670</v>
      </c>
      <c r="E3369" s="483">
        <v>60</v>
      </c>
      <c r="F3369" s="329">
        <v>3005</v>
      </c>
      <c r="G3369" s="483" t="s">
        <v>11369</v>
      </c>
      <c r="H3369" s="483" t="s">
        <v>11671</v>
      </c>
    </row>
    <row r="3370" spans="1:11" ht="33">
      <c r="A3370" s="483" t="s">
        <v>11672</v>
      </c>
      <c r="C3370" s="483">
        <v>6600</v>
      </c>
      <c r="H3370" s="491" t="s">
        <v>11673</v>
      </c>
    </row>
    <row r="3371" spans="1:11" ht="49.5">
      <c r="A3371" s="483" t="s">
        <v>11674</v>
      </c>
      <c r="C3371" s="329">
        <v>1468</v>
      </c>
      <c r="F3371" s="329"/>
      <c r="G3371" s="483" t="s">
        <v>11392</v>
      </c>
      <c r="H3371" s="489" t="s">
        <v>11675</v>
      </c>
    </row>
    <row r="3372" spans="1:11">
      <c r="A3372" s="483" t="s">
        <v>11674</v>
      </c>
      <c r="E3372" s="329">
        <v>140</v>
      </c>
      <c r="F3372" s="329">
        <v>2865</v>
      </c>
      <c r="G3372" s="483" t="s">
        <v>11385</v>
      </c>
      <c r="H3372" s="483" t="s">
        <v>11676</v>
      </c>
    </row>
    <row r="3373" spans="1:11">
      <c r="A3373" s="483" t="s">
        <v>11677</v>
      </c>
      <c r="E3373" s="329">
        <v>18</v>
      </c>
      <c r="F3373" s="329">
        <v>2847</v>
      </c>
      <c r="G3373" s="483" t="s">
        <v>11380</v>
      </c>
      <c r="H3373" s="483" t="s">
        <v>11678</v>
      </c>
    </row>
    <row r="3374" spans="1:11">
      <c r="A3374" s="483" t="s">
        <v>11677</v>
      </c>
      <c r="E3374" s="483">
        <v>100</v>
      </c>
      <c r="F3374" s="329">
        <v>2747</v>
      </c>
      <c r="G3374" s="483" t="s">
        <v>11397</v>
      </c>
      <c r="H3374" s="483" t="s">
        <v>11679</v>
      </c>
    </row>
    <row r="3375" spans="1:11">
      <c r="A3375" s="483" t="s">
        <v>11677</v>
      </c>
      <c r="E3375" s="329">
        <v>243</v>
      </c>
      <c r="F3375" s="329">
        <v>2504</v>
      </c>
      <c r="G3375" s="483" t="s">
        <v>11380</v>
      </c>
      <c r="H3375" s="483" t="s">
        <v>11680</v>
      </c>
    </row>
    <row r="3376" spans="1:11">
      <c r="A3376" s="483" t="s">
        <v>11681</v>
      </c>
      <c r="E3376" s="483">
        <v>60</v>
      </c>
      <c r="F3376" s="329">
        <v>2444</v>
      </c>
      <c r="G3376" s="483" t="s">
        <v>11369</v>
      </c>
      <c r="H3376" s="483" t="s">
        <v>11682</v>
      </c>
    </row>
    <row r="3377" spans="1:11">
      <c r="A3377" s="483" t="s">
        <v>11683</v>
      </c>
      <c r="C3377" s="483">
        <v>20010</v>
      </c>
      <c r="H3377" s="483" t="s">
        <v>11684</v>
      </c>
      <c r="K3377" s="483" t="s">
        <v>11592</v>
      </c>
    </row>
    <row r="3378" spans="1:11">
      <c r="E3378" s="329"/>
      <c r="F3378" s="329"/>
      <c r="H3378" s="490" t="s">
        <v>11691</v>
      </c>
    </row>
    <row r="3379" spans="1:11">
      <c r="A3379" s="483" t="s">
        <v>11685</v>
      </c>
      <c r="C3379" s="483">
        <v>29647</v>
      </c>
      <c r="H3379" s="483" t="s">
        <v>11686</v>
      </c>
    </row>
    <row r="3380" spans="1:11">
      <c r="A3380" s="483" t="s">
        <v>11685</v>
      </c>
      <c r="C3380" s="483">
        <v>61454</v>
      </c>
      <c r="D3380" s="490"/>
      <c r="H3380" s="483" t="s">
        <v>11687</v>
      </c>
    </row>
    <row r="3381" spans="1:11">
      <c r="A3381" s="483" t="s">
        <v>11685</v>
      </c>
      <c r="C3381" s="483">
        <v>5569</v>
      </c>
      <c r="H3381" s="483" t="s">
        <v>11688</v>
      </c>
    </row>
    <row r="3382" spans="1:11">
      <c r="H3382" s="492" t="s">
        <v>11689</v>
      </c>
    </row>
    <row r="3383" spans="1:11">
      <c r="H3383" s="492"/>
    </row>
    <row r="3384" spans="1:11">
      <c r="A3384" s="329" t="s">
        <v>11692</v>
      </c>
      <c r="E3384" s="483">
        <v>120</v>
      </c>
      <c r="F3384" s="329"/>
      <c r="G3384" s="483" t="s">
        <v>11369</v>
      </c>
      <c r="H3384" s="329" t="s">
        <v>11693</v>
      </c>
    </row>
    <row r="3385" spans="1:11">
      <c r="A3385" s="329" t="s">
        <v>11692</v>
      </c>
      <c r="E3385" s="483">
        <v>44</v>
      </c>
      <c r="F3385" s="329"/>
      <c r="G3385" s="483" t="s">
        <v>11369</v>
      </c>
      <c r="H3385" s="329" t="s">
        <v>11694</v>
      </c>
    </row>
    <row r="3386" spans="1:11">
      <c r="H3386" s="484"/>
    </row>
    <row r="3388" spans="1:11">
      <c r="H3388" s="492" t="s">
        <v>11690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7收</vt:lpstr>
      <vt:lpstr>8收</vt:lpstr>
      <vt:lpstr>7票</vt:lpstr>
      <vt:lpstr>8票</vt:lpstr>
      <vt:lpstr>7銀</vt:lpstr>
      <vt:lpstr>8銀</vt:lpstr>
      <vt:lpstr>6零0</vt:lpstr>
      <vt:lpstr>6零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2020-06-20T11:41:16Z</dcterms:modified>
</cp:coreProperties>
</file>